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3"/>
  </bookViews>
  <sheets>
    <sheet name="Instructions" sheetId="1" r:id="rId1"/>
    <sheet name="Worksheet" sheetId="2" r:id="rId2"/>
    <sheet name="Formulas &amp; Constraints" sheetId="3" r:id="rId3"/>
    <sheet name="Version History" sheetId="4" r:id="rId4"/>
  </sheets>
  <definedNames>
    <definedName name="_xlnm.Print_Area" localSheetId="1">'Worksheet'!$A$1:$U$63</definedName>
  </definedNames>
  <calcPr fullCalcOnLoad="1"/>
</workbook>
</file>

<file path=xl/sharedStrings.xml><?xml version="1.0" encoding="utf-8"?>
<sst xmlns="http://schemas.openxmlformats.org/spreadsheetml/2006/main" count="72" uniqueCount="64">
  <si>
    <t>X</t>
  </si>
  <si>
    <t>Y</t>
  </si>
  <si>
    <t>Thickness as Percentage of Chord</t>
  </si>
  <si>
    <t>r</t>
  </si>
  <si>
    <t xml:space="preserve">+/-y=a0 * x^0.5 +a1 * x +a2 * x^2 + a3 * x^3 + a4*x^4 </t>
  </si>
  <si>
    <t>1. Maximum ordinate 0.1 at 0.3 chord</t>
  </si>
  <si>
    <t>x=0.3, y=0.1, dy/dx=0</t>
  </si>
  <si>
    <t>2. Ordinate at trailing edge</t>
  </si>
  <si>
    <t>x=1, y=0.002</t>
  </si>
  <si>
    <t>3. Trailing-edge angle</t>
  </si>
  <si>
    <t>x=1, dy/dx=-0.234</t>
  </si>
  <si>
    <t>4. Nose shape</t>
  </si>
  <si>
    <t>x=0.1, y=0.078</t>
  </si>
  <si>
    <t>rt=0.5*(a0*t/0.20)^2</t>
  </si>
  <si>
    <t>theta</t>
  </si>
  <si>
    <t>Trailing Edge Thickness</t>
  </si>
  <si>
    <t>Maximum Thickness</t>
  </si>
  <si>
    <t>Normalized</t>
  </si>
  <si>
    <t>Scaled</t>
  </si>
  <si>
    <t>NACA Foil Section</t>
  </si>
  <si>
    <t>Nose Radius</t>
  </si>
  <si>
    <t>Chord Length Adjustment</t>
  </si>
  <si>
    <t>Adjusted Chord Length</t>
  </si>
  <si>
    <t>No.</t>
  </si>
  <si>
    <t>Nose Circle</t>
  </si>
  <si>
    <t>Points on Curve</t>
  </si>
  <si>
    <t>Strip Thickness</t>
  </si>
  <si>
    <t>Strip Endpoints</t>
  </si>
  <si>
    <t>INPUT DATA</t>
  </si>
  <si>
    <t>Width</t>
  </si>
  <si>
    <t>thamernik@hotmail.com</t>
  </si>
  <si>
    <t>INSTRUCTIONS</t>
  </si>
  <si>
    <t>Use any units, but be consistent!</t>
  </si>
  <si>
    <t>"Version History" tab:</t>
  </si>
  <si>
    <t>Comments/Questions:</t>
  </si>
  <si>
    <t>Please contact me at thamernik@hotmail.com.</t>
  </si>
  <si>
    <t>Please forward any bugs/errors noted.  Use at your own risk!</t>
  </si>
  <si>
    <t>This tab provides a history of FoilStrip.</t>
  </si>
  <si>
    <t>Version</t>
  </si>
  <si>
    <t>Date</t>
  </si>
  <si>
    <t>Comment</t>
  </si>
  <si>
    <t>0.00</t>
  </si>
  <si>
    <t>Copyright 2007 Thomas J. Hamernik</t>
  </si>
  <si>
    <t>FoilStrip V0.00</t>
  </si>
  <si>
    <t>Formulas</t>
  </si>
  <si>
    <t>Constraints</t>
  </si>
  <si>
    <t>Parameters</t>
  </si>
  <si>
    <t>a0 =</t>
  </si>
  <si>
    <t>a1 =</t>
  </si>
  <si>
    <t>a2 =</t>
  </si>
  <si>
    <t>a3 =</t>
  </si>
  <si>
    <t>a4 =</t>
  </si>
  <si>
    <t>"Worksheet" tab:</t>
  </si>
  <si>
    <t>Enter values in the yellow cells.</t>
  </si>
  <si>
    <t>Chord Length (Width of Foil)</t>
  </si>
  <si>
    <t>STRIP DATA</t>
  </si>
  <si>
    <t>FOIL DATA</t>
  </si>
  <si>
    <t>"Maximum Thickness" is the thickest part of the foil and is the widest strip required.</t>
  </si>
  <si>
    <t>"Chord Length" is the width of the foil.</t>
  </si>
  <si>
    <t>"Strip Thickness" is the thickness of the stock used to assemble the foil.</t>
  </si>
  <si>
    <t>You may have to adjust the ranges of the plot source data to avoid non-sensical data.</t>
  </si>
  <si>
    <t>Adjust the proportions of the chart to better reflect the true proportions of the foil or to exagerate the vertical scale so that the change in section is more clearly evident.</t>
  </si>
  <si>
    <t>"Chord Length Adjustment" forces the spreadsheet to calculate the data using a chord length longer than specified so that the trailing edge may be truncated to a thicker, more durable edge while maintaing the required foil width.</t>
  </si>
  <si>
    <t>Distributed for Comments.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</si>
</sst>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0000"/>
    <numFmt numFmtId="170" formatCode="0.000"/>
    <numFmt numFmtId="171" formatCode="####"/>
    <numFmt numFmtId="172" formatCode="0000"/>
    <numFmt numFmtId="173" formatCode="0.0%"/>
    <numFmt numFmtId="174" formatCode="_(* #,##0.000000_);_(* \(#,##0.000000\);_(* &quot;-&quot;??????_);_(@_)"/>
    <numFmt numFmtId="175" formatCode="#,##0.000000_);\(#,##0.000000\)"/>
    <numFmt numFmtId="176" formatCode="0.000000"/>
    <numFmt numFmtId="177" formatCode="0.0"/>
    <numFmt numFmtId="178" formatCode="#\ ??/16"/>
    <numFmt numFmtId="179" formatCode="#\ ?/8"/>
    <numFmt numFmtId="180" formatCode="[$-409]dddd\,\ mmmm\ dd\,\ yyyy"/>
    <numFmt numFmtId="181" formatCode="mm/dd/yy;@"/>
    <numFmt numFmtId="182" formatCode="_(* #,##0.000_);_(* \(#,##0.000\);_(* &quot;-&quot;???_);_(@_)"/>
    <numFmt numFmtId="183" formatCode="#,##0.000_);\(#,##0.000\)"/>
    <numFmt numFmtId="184" formatCode="0\-00\-0"/>
  </numFmts>
  <fonts count="11">
    <font>
      <sz val="10"/>
      <name val="Arial"/>
      <family val="0"/>
    </font>
    <font>
      <u val="single"/>
      <sz val="10"/>
      <color indexed="12"/>
      <name val="Arial"/>
      <family val="0"/>
    </font>
    <font>
      <sz val="8"/>
      <name val="Arial"/>
      <family val="0"/>
    </font>
    <font>
      <sz val="12"/>
      <name val="Arial"/>
      <family val="0"/>
    </font>
    <font>
      <b/>
      <sz val="10"/>
      <name val="Arial"/>
      <family val="2"/>
    </font>
    <font>
      <b/>
      <sz val="8"/>
      <name val="Arial"/>
      <family val="2"/>
    </font>
    <font>
      <b/>
      <sz val="14"/>
      <name val="Arial"/>
      <family val="2"/>
    </font>
    <font>
      <b/>
      <u val="single"/>
      <sz val="8"/>
      <color indexed="12"/>
      <name val="Arial"/>
      <family val="2"/>
    </font>
    <font>
      <u val="single"/>
      <sz val="7.5"/>
      <color indexed="36"/>
      <name val="Arial"/>
      <family val="0"/>
    </font>
    <font>
      <u val="single"/>
      <sz val="7.5"/>
      <color indexed="12"/>
      <name val="Arial"/>
      <family val="0"/>
    </font>
    <font>
      <b/>
      <u val="single"/>
      <sz val="10"/>
      <color indexed="12"/>
      <name val="Arial"/>
      <family val="2"/>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0" fillId="0" borderId="0" xfId="0" applyAlignment="1" quotePrefix="1">
      <alignment/>
    </xf>
    <xf numFmtId="168" fontId="0" fillId="0" borderId="0" xfId="0" applyNumberFormat="1" applyAlignment="1">
      <alignment/>
    </xf>
    <xf numFmtId="0" fontId="4" fillId="0" borderId="0" xfId="0" applyFont="1" applyAlignment="1">
      <alignment horizontal="centerContinuous"/>
    </xf>
    <xf numFmtId="0" fontId="4" fillId="0" borderId="0" xfId="0" applyFont="1" applyAlignment="1">
      <alignment/>
    </xf>
    <xf numFmtId="0" fontId="4" fillId="0" borderId="0" xfId="0" applyFont="1" applyAlignment="1">
      <alignment horizontal="center"/>
    </xf>
    <xf numFmtId="1" fontId="4" fillId="0" borderId="0" xfId="0" applyNumberFormat="1" applyFont="1" applyAlignment="1">
      <alignment horizontal="centerContinuous"/>
    </xf>
    <xf numFmtId="1" fontId="4" fillId="0" borderId="0" xfId="0" applyNumberFormat="1" applyFont="1" applyAlignment="1">
      <alignment/>
    </xf>
    <xf numFmtId="0" fontId="6" fillId="0" borderId="0" xfId="0" applyFont="1" applyAlignment="1">
      <alignment vertical="top"/>
    </xf>
    <xf numFmtId="0" fontId="0" fillId="0" borderId="0" xfId="0" applyAlignment="1">
      <alignment vertical="top"/>
    </xf>
    <xf numFmtId="0" fontId="5" fillId="0" borderId="0" xfId="0" applyFont="1" applyAlignment="1">
      <alignment vertical="top"/>
    </xf>
    <xf numFmtId="0" fontId="7" fillId="0" borderId="0" xfId="20" applyFont="1" applyAlignment="1">
      <alignment vertical="top"/>
    </xf>
    <xf numFmtId="0" fontId="2" fillId="0" borderId="0" xfId="0" applyFont="1" applyAlignment="1">
      <alignment vertical="top"/>
    </xf>
    <xf numFmtId="0" fontId="0" fillId="0" borderId="0" xfId="0" applyAlignment="1">
      <alignment vertical="top" wrapText="1"/>
    </xf>
    <xf numFmtId="0" fontId="4" fillId="0" borderId="0" xfId="0" applyFont="1" applyAlignment="1">
      <alignment vertical="top" wrapText="1"/>
    </xf>
    <xf numFmtId="0" fontId="0" fillId="0" borderId="0" xfId="0" applyFont="1" applyAlignment="1">
      <alignment vertical="top" wrapText="1"/>
    </xf>
    <xf numFmtId="0" fontId="4" fillId="0" borderId="0" xfId="0" applyFont="1" applyBorder="1" applyAlignment="1">
      <alignment vertical="top" wrapText="1"/>
    </xf>
    <xf numFmtId="0" fontId="0" fillId="0" borderId="0" xfId="0" applyFont="1" applyBorder="1" applyAlignment="1">
      <alignment vertical="top" wrapText="1"/>
    </xf>
    <xf numFmtId="0" fontId="7" fillId="0" borderId="0" xfId="21" applyFont="1" applyAlignment="1">
      <alignment vertical="top"/>
    </xf>
    <xf numFmtId="49" fontId="4" fillId="0" borderId="1" xfId="0" applyNumberFormat="1" applyFont="1" applyBorder="1" applyAlignment="1">
      <alignment horizontal="center" vertical="top"/>
    </xf>
    <xf numFmtId="181" fontId="4" fillId="0" borderId="1" xfId="0" applyNumberFormat="1" applyFont="1" applyBorder="1" applyAlignment="1">
      <alignment horizontal="center" vertical="top"/>
    </xf>
    <xf numFmtId="0" fontId="4" fillId="0" borderId="1" xfId="0" applyFont="1" applyBorder="1" applyAlignment="1">
      <alignment horizontal="center" vertical="top" wrapText="1"/>
    </xf>
    <xf numFmtId="49" fontId="0" fillId="0" borderId="0" xfId="0" applyNumberFormat="1" applyAlignment="1">
      <alignment horizontal="center" vertical="top"/>
    </xf>
    <xf numFmtId="181" fontId="0" fillId="0" borderId="0" xfId="0" applyNumberFormat="1" applyAlignment="1">
      <alignment horizontal="center" vertical="top"/>
    </xf>
    <xf numFmtId="49" fontId="0" fillId="0" borderId="0" xfId="0" applyNumberFormat="1" applyAlignment="1">
      <alignment vertical="top"/>
    </xf>
    <xf numFmtId="181" fontId="0" fillId="0" borderId="0" xfId="0" applyNumberFormat="1" applyAlignment="1">
      <alignment vertical="top"/>
    </xf>
    <xf numFmtId="49" fontId="4" fillId="0" borderId="1" xfId="0" applyNumberFormat="1" applyFont="1" applyBorder="1" applyAlignment="1">
      <alignment vertical="top"/>
    </xf>
    <xf numFmtId="0" fontId="4" fillId="0" borderId="1" xfId="0" applyFont="1" applyBorder="1" applyAlignment="1">
      <alignment/>
    </xf>
    <xf numFmtId="0" fontId="0" fillId="0" borderId="0" xfId="0" applyAlignment="1">
      <alignment horizontal="left" indent="1"/>
    </xf>
    <xf numFmtId="0" fontId="4" fillId="0" borderId="1" xfId="0" applyFont="1" applyBorder="1" applyAlignment="1">
      <alignment horizontal="centerContinuous"/>
    </xf>
    <xf numFmtId="0" fontId="4" fillId="0" borderId="1" xfId="0" applyFont="1" applyBorder="1" applyAlignment="1">
      <alignment horizontal="center"/>
    </xf>
    <xf numFmtId="1" fontId="4" fillId="0" borderId="1" xfId="0" applyNumberFormat="1" applyFont="1" applyBorder="1" applyAlignment="1">
      <alignment horizontal="center" wrapText="1"/>
    </xf>
    <xf numFmtId="0" fontId="4" fillId="0" borderId="0" xfId="0" applyFont="1" applyAlignment="1">
      <alignment vertical="top"/>
    </xf>
    <xf numFmtId="0" fontId="0" fillId="0" borderId="0" xfId="0" applyFont="1" applyAlignment="1">
      <alignment/>
    </xf>
    <xf numFmtId="0" fontId="10" fillId="0" borderId="0" xfId="21" applyFont="1" applyAlignment="1">
      <alignment vertical="top"/>
    </xf>
    <xf numFmtId="49" fontId="0" fillId="0" borderId="0" xfId="0" applyNumberFormat="1" applyFont="1" applyAlignment="1">
      <alignment vertical="top"/>
    </xf>
    <xf numFmtId="0" fontId="0" fillId="0" borderId="0" xfId="0" applyFont="1" applyAlignment="1">
      <alignment horizontal="centerContinuous"/>
    </xf>
    <xf numFmtId="0" fontId="0" fillId="0" borderId="1" xfId="0" applyFont="1" applyBorder="1" applyAlignment="1">
      <alignment horizontal="centerContinuous"/>
    </xf>
    <xf numFmtId="0" fontId="0" fillId="2" borderId="0" xfId="0" applyFont="1" applyFill="1" applyAlignment="1">
      <alignment/>
    </xf>
    <xf numFmtId="0" fontId="0" fillId="0" borderId="0" xfId="0" applyFont="1" applyAlignment="1">
      <alignment horizontal="center"/>
    </xf>
    <xf numFmtId="1" fontId="0" fillId="0" borderId="0" xfId="0" applyNumberFormat="1" applyFont="1" applyAlignment="1">
      <alignment/>
    </xf>
    <xf numFmtId="173" fontId="0" fillId="2" borderId="0" xfId="0" applyNumberFormat="1" applyFont="1" applyFill="1" applyAlignment="1">
      <alignment/>
    </xf>
    <xf numFmtId="2" fontId="0" fillId="0" borderId="0" xfId="0" applyNumberFormat="1" applyFont="1" applyAlignment="1">
      <alignment/>
    </xf>
    <xf numFmtId="10" fontId="0" fillId="0" borderId="0" xfId="0" applyNumberFormat="1" applyFont="1" applyAlignment="1">
      <alignment/>
    </xf>
    <xf numFmtId="172" fontId="0" fillId="0" borderId="0" xfId="0" applyNumberFormat="1" applyFont="1" applyAlignment="1">
      <alignment/>
    </xf>
    <xf numFmtId="0" fontId="0" fillId="0" borderId="0" xfId="0" applyFont="1" applyFill="1" applyAlignment="1">
      <alignment/>
    </xf>
    <xf numFmtId="175" fontId="0" fillId="0" borderId="0" xfId="0" applyNumberFormat="1" applyFont="1" applyAlignment="1">
      <alignment/>
    </xf>
    <xf numFmtId="176" fontId="0" fillId="0" borderId="0" xfId="0" applyNumberFormat="1" applyFont="1" applyAlignment="1">
      <alignment horizontal="right"/>
    </xf>
    <xf numFmtId="168" fontId="0" fillId="0" borderId="0" xfId="0" applyNumberFormat="1" applyFont="1" applyAlignment="1">
      <alignment/>
    </xf>
    <xf numFmtId="0" fontId="0" fillId="0" borderId="0" xfId="0" applyFont="1" applyAlignment="1" quotePrefix="1">
      <alignment/>
    </xf>
  </cellXfs>
  <cellStyles count="9">
    <cellStyle name="Normal" xfId="0"/>
    <cellStyle name="Comma" xfId="15"/>
    <cellStyle name="Comma [0]" xfId="16"/>
    <cellStyle name="Currency" xfId="17"/>
    <cellStyle name="Currency [0]" xfId="18"/>
    <cellStyle name="Followed Hyperlink" xfId="19"/>
    <cellStyle name="Hyperlink" xfId="20"/>
    <cellStyle name="Hyperlink_PanelExpansionV100-MSExcel97"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tx>
            <c:strRef>
              <c:f>Worksheet!$L$19</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Worksheet!$K$20:$K$39</c:f>
              <c:numCache>
                <c:ptCount val="20"/>
                <c:pt idx="0">
                  <c:v>0</c:v>
                </c:pt>
                <c:pt idx="1">
                  <c:v>1.3546875</c:v>
                </c:pt>
                <c:pt idx="2">
                  <c:v>2.709375</c:v>
                </c:pt>
                <c:pt idx="3">
                  <c:v>5.41875</c:v>
                </c:pt>
                <c:pt idx="4">
                  <c:v>10.8375</c:v>
                </c:pt>
                <c:pt idx="5">
                  <c:v>21.675</c:v>
                </c:pt>
                <c:pt idx="6">
                  <c:v>32.512499999999996</c:v>
                </c:pt>
                <c:pt idx="7">
                  <c:v>43.35</c:v>
                </c:pt>
                <c:pt idx="8">
                  <c:v>65.02499999999999</c:v>
                </c:pt>
                <c:pt idx="9">
                  <c:v>86.7</c:v>
                </c:pt>
                <c:pt idx="10">
                  <c:v>108.375</c:v>
                </c:pt>
                <c:pt idx="11">
                  <c:v>130.04999999999998</c:v>
                </c:pt>
                <c:pt idx="12">
                  <c:v>173.4</c:v>
                </c:pt>
                <c:pt idx="13">
                  <c:v>216.75</c:v>
                </c:pt>
                <c:pt idx="14">
                  <c:v>260.09999999999997</c:v>
                </c:pt>
                <c:pt idx="15">
                  <c:v>303.45</c:v>
                </c:pt>
                <c:pt idx="16">
                  <c:v>346.8</c:v>
                </c:pt>
                <c:pt idx="17">
                  <c:v>390.15000000000003</c:v>
                </c:pt>
                <c:pt idx="18">
                  <c:v>411.825</c:v>
                </c:pt>
                <c:pt idx="19">
                  <c:v>433.5</c:v>
                </c:pt>
              </c:numCache>
            </c:numRef>
          </c:xVal>
          <c:yVal>
            <c:numRef>
              <c:f>Worksheet!$L$20:$L$39</c:f>
              <c:numCache>
                <c:ptCount val="20"/>
                <c:pt idx="0">
                  <c:v>0</c:v>
                </c:pt>
                <c:pt idx="1">
                  <c:v>4.860011890712956</c:v>
                </c:pt>
                <c:pt idx="2">
                  <c:v>6.801252243570833</c:v>
                </c:pt>
                <c:pt idx="3">
                  <c:v>9.469513326418362</c:v>
                </c:pt>
                <c:pt idx="4">
                  <c:v>13.07359932127863</c:v>
                </c:pt>
                <c:pt idx="5">
                  <c:v>17.77342841309063</c:v>
                </c:pt>
                <c:pt idx="6">
                  <c:v>20.999517360211325</c:v>
                </c:pt>
                <c:pt idx="7">
                  <c:v>23.413852119119756</c:v>
                </c:pt>
                <c:pt idx="8">
                  <c:v>26.72580110216946</c:v>
                </c:pt>
                <c:pt idx="9">
                  <c:v>28.687714951181256</c:v>
                </c:pt>
                <c:pt idx="10">
                  <c:v>29.706210937500003</c:v>
                </c:pt>
                <c:pt idx="11">
                  <c:v>30.008633196985148</c:v>
                </c:pt>
                <c:pt idx="12">
                  <c:v>29.015054238239514</c:v>
                </c:pt>
                <c:pt idx="13">
                  <c:v>26.47012600028579</c:v>
                </c:pt>
                <c:pt idx="14">
                  <c:v>22.81684532933893</c:v>
                </c:pt>
                <c:pt idx="15">
                  <c:v>18.319533563390106</c:v>
                </c:pt>
                <c:pt idx="16">
                  <c:v>13.115589902362503</c:v>
                </c:pt>
                <c:pt idx="17">
                  <c:v>7.238586357359241</c:v>
                </c:pt>
                <c:pt idx="18">
                  <c:v>4.032795666713422</c:v>
                </c:pt>
                <c:pt idx="19">
                  <c:v>0.629999999999989</c:v>
                </c:pt>
              </c:numCache>
            </c:numRef>
          </c:yVal>
          <c:smooth val="1"/>
        </c:ser>
        <c:ser>
          <c:idx val="1"/>
          <c:order val="1"/>
          <c:tx>
            <c:v>Nose</c:v>
          </c:tx>
          <c:extLst>
            <c:ext xmlns:c14="http://schemas.microsoft.com/office/drawing/2007/8/2/chart" uri="{6F2FDCE9-48DA-4B69-8628-5D25D57E5C99}">
              <c14:invertSolidFillFmt>
                <c14:spPr>
                  <a:solidFill>
                    <a:srgbClr val="000000"/>
                  </a:solidFill>
                </c14:spPr>
              </c14:invertSolidFillFmt>
            </c:ext>
          </c:extLst>
          <c:marker>
            <c:symbol val="square"/>
          </c:marker>
          <c:xVal>
            <c:numRef>
              <c:f>Worksheet!$P$20:$P$32</c:f>
              <c:numCache>
                <c:ptCount val="13"/>
                <c:pt idx="0">
                  <c:v>18.269896193771633</c:v>
                </c:pt>
                <c:pt idx="1">
                  <c:v>17.958630385478003</c:v>
                </c:pt>
                <c:pt idx="2">
                  <c:v>17.046045211041246</c:v>
                </c:pt>
                <c:pt idx="3">
                  <c:v>15.594331841980924</c:v>
                </c:pt>
                <c:pt idx="4">
                  <c:v>13.702422145328725</c:v>
                </c:pt>
                <c:pt idx="5">
                  <c:v>11.499246640382893</c:v>
                </c:pt>
                <c:pt idx="6">
                  <c:v>9.134948096885816</c:v>
                </c:pt>
                <c:pt idx="7">
                  <c:v>6.77064955338874</c:v>
                </c:pt>
                <c:pt idx="8">
                  <c:v>4.56747404844291</c:v>
                </c:pt>
                <c:pt idx="9">
                  <c:v>2.675564351790709</c:v>
                </c:pt>
                <c:pt idx="10">
                  <c:v>1.2238509827303874</c:v>
                </c:pt>
                <c:pt idx="11">
                  <c:v>0.3112658082936335</c:v>
                </c:pt>
                <c:pt idx="12">
                  <c:v>0</c:v>
                </c:pt>
              </c:numCache>
            </c:numRef>
          </c:xVal>
          <c:yVal>
            <c:numRef>
              <c:f>Worksheet!$Q$20:$Q$32</c:f>
              <c:numCache>
                <c:ptCount val="13"/>
                <c:pt idx="0">
                  <c:v>0</c:v>
                </c:pt>
                <c:pt idx="1">
                  <c:v>2.364298543497076</c:v>
                </c:pt>
                <c:pt idx="2">
                  <c:v>4.567474048442907</c:v>
                </c:pt>
                <c:pt idx="3">
                  <c:v>6.459383745095107</c:v>
                </c:pt>
                <c:pt idx="4">
                  <c:v>7.911097114155428</c:v>
                </c:pt>
                <c:pt idx="5">
                  <c:v>8.823682288592185</c:v>
                </c:pt>
                <c:pt idx="6">
                  <c:v>9.134948096885816</c:v>
                </c:pt>
                <c:pt idx="7">
                  <c:v>8.823682288592185</c:v>
                </c:pt>
                <c:pt idx="8">
                  <c:v>7.911097114155429</c:v>
                </c:pt>
                <c:pt idx="9">
                  <c:v>6.459383745095108</c:v>
                </c:pt>
                <c:pt idx="10">
                  <c:v>4.567474048442907</c:v>
                </c:pt>
                <c:pt idx="11">
                  <c:v>2.3642985434970787</c:v>
                </c:pt>
                <c:pt idx="12">
                  <c:v>1.1191667546570096E-15</c:v>
                </c:pt>
              </c:numCache>
            </c:numRef>
          </c:yVal>
          <c:smooth val="1"/>
        </c:ser>
        <c:ser>
          <c:idx val="2"/>
          <c:order val="2"/>
          <c:tx>
            <c:v>Strips</c:v>
          </c:tx>
          <c:extLst>
            <c:ext xmlns:c14="http://schemas.microsoft.com/office/drawing/2007/8/2/chart" uri="{6F2FDCE9-48DA-4B69-8628-5D25D57E5C99}">
              <c14:invertSolidFillFmt>
                <c14:spPr>
                  <a:solidFill>
                    <a:srgbClr val="000000"/>
                  </a:solidFill>
                </c14:spPr>
              </c14:invertSolidFillFmt>
            </c:ext>
          </c:extLst>
          <c:xVal>
            <c:numRef>
              <c:f>Worksheet!$E$8:$E$52</c:f>
              <c:numCache>
                <c:ptCount val="45"/>
                <c:pt idx="0">
                  <c:v>0</c:v>
                </c:pt>
                <c:pt idx="1">
                  <c:v>20</c:v>
                </c:pt>
                <c:pt idx="2">
                  <c:v>20</c:v>
                </c:pt>
                <c:pt idx="3">
                  <c:v>40</c:v>
                </c:pt>
                <c:pt idx="4">
                  <c:v>40</c:v>
                </c:pt>
                <c:pt idx="5">
                  <c:v>60</c:v>
                </c:pt>
                <c:pt idx="6">
                  <c:v>60</c:v>
                </c:pt>
                <c:pt idx="7">
                  <c:v>80</c:v>
                </c:pt>
                <c:pt idx="8">
                  <c:v>80</c:v>
                </c:pt>
                <c:pt idx="9">
                  <c:v>100</c:v>
                </c:pt>
                <c:pt idx="10">
                  <c:v>100</c:v>
                </c:pt>
                <c:pt idx="11">
                  <c:v>120</c:v>
                </c:pt>
                <c:pt idx="12">
                  <c:v>120</c:v>
                </c:pt>
                <c:pt idx="13">
                  <c:v>140</c:v>
                </c:pt>
                <c:pt idx="14">
                  <c:v>140</c:v>
                </c:pt>
                <c:pt idx="15">
                  <c:v>160</c:v>
                </c:pt>
                <c:pt idx="16">
                  <c:v>160</c:v>
                </c:pt>
                <c:pt idx="17">
                  <c:v>180</c:v>
                </c:pt>
                <c:pt idx="18">
                  <c:v>180</c:v>
                </c:pt>
                <c:pt idx="19">
                  <c:v>200</c:v>
                </c:pt>
                <c:pt idx="20">
                  <c:v>200</c:v>
                </c:pt>
                <c:pt idx="21">
                  <c:v>220</c:v>
                </c:pt>
                <c:pt idx="22">
                  <c:v>220</c:v>
                </c:pt>
                <c:pt idx="23">
                  <c:v>240</c:v>
                </c:pt>
                <c:pt idx="24">
                  <c:v>240</c:v>
                </c:pt>
                <c:pt idx="25">
                  <c:v>260</c:v>
                </c:pt>
                <c:pt idx="26">
                  <c:v>260</c:v>
                </c:pt>
                <c:pt idx="27">
                  <c:v>280</c:v>
                </c:pt>
                <c:pt idx="28">
                  <c:v>280</c:v>
                </c:pt>
                <c:pt idx="29">
                  <c:v>300</c:v>
                </c:pt>
                <c:pt idx="30">
                  <c:v>300</c:v>
                </c:pt>
                <c:pt idx="31">
                  <c:v>320</c:v>
                </c:pt>
                <c:pt idx="32">
                  <c:v>320</c:v>
                </c:pt>
                <c:pt idx="33">
                  <c:v>340</c:v>
                </c:pt>
                <c:pt idx="34">
                  <c:v>340</c:v>
                </c:pt>
                <c:pt idx="35">
                  <c:v>360</c:v>
                </c:pt>
                <c:pt idx="36">
                  <c:v>360</c:v>
                </c:pt>
                <c:pt idx="37">
                  <c:v>380</c:v>
                </c:pt>
                <c:pt idx="38">
                  <c:v>380</c:v>
                </c:pt>
                <c:pt idx="39">
                  <c:v>400</c:v>
                </c:pt>
                <c:pt idx="40">
                  <c:v>400</c:v>
                </c:pt>
                <c:pt idx="41">
                  <c:v>420</c:v>
                </c:pt>
                <c:pt idx="42">
                  <c:v>420</c:v>
                </c:pt>
                <c:pt idx="43">
                  <c:v>440</c:v>
                </c:pt>
                <c:pt idx="44">
                  <c:v>440</c:v>
                </c:pt>
              </c:numCache>
            </c:numRef>
          </c:xVal>
          <c:yVal>
            <c:numRef>
              <c:f>Worksheet!$F$8:$F$52</c:f>
              <c:numCache>
                <c:ptCount val="45"/>
                <c:pt idx="0">
                  <c:v>17.171401457251925</c:v>
                </c:pt>
                <c:pt idx="1">
                  <c:v>17.171401457251925</c:v>
                </c:pt>
                <c:pt idx="2">
                  <c:v>22.735041402534527</c:v>
                </c:pt>
                <c:pt idx="3">
                  <c:v>22.735041402534527</c:v>
                </c:pt>
                <c:pt idx="4">
                  <c:v>26.09941921470361</c:v>
                </c:pt>
                <c:pt idx="5">
                  <c:v>26.09941921470361</c:v>
                </c:pt>
                <c:pt idx="6">
                  <c:v>28.195907623830433</c:v>
                </c:pt>
                <c:pt idx="7">
                  <c:v>28.195907623830433</c:v>
                </c:pt>
                <c:pt idx="8">
                  <c:v>29.407672315172956</c:v>
                </c:pt>
                <c:pt idx="9">
                  <c:v>29.407672315172956</c:v>
                </c:pt>
                <c:pt idx="10">
                  <c:v>29.94674847628141</c:v>
                </c:pt>
                <c:pt idx="11">
                  <c:v>29.94674847628141</c:v>
                </c:pt>
                <c:pt idx="12">
                  <c:v>29.95013604281534</c:v>
                </c:pt>
                <c:pt idx="13">
                  <c:v>29.95013604281534</c:v>
                </c:pt>
                <c:pt idx="14">
                  <c:v>29.95013604281534</c:v>
                </c:pt>
                <c:pt idx="15">
                  <c:v>29.95013604281534</c:v>
                </c:pt>
                <c:pt idx="16">
                  <c:v>29.514952430532823</c:v>
                </c:pt>
                <c:pt idx="17">
                  <c:v>29.514952430532823</c:v>
                </c:pt>
                <c:pt idx="18">
                  <c:v>28.714119447249644</c:v>
                </c:pt>
                <c:pt idx="19">
                  <c:v>28.714119447249644</c:v>
                </c:pt>
                <c:pt idx="20">
                  <c:v>27.60433225438356</c:v>
                </c:pt>
                <c:pt idx="21">
                  <c:v>27.60433225438356</c:v>
                </c:pt>
                <c:pt idx="22">
                  <c:v>26.23049894878069</c:v>
                </c:pt>
                <c:pt idx="23">
                  <c:v>26.23049894878069</c:v>
                </c:pt>
                <c:pt idx="24">
                  <c:v>24.628391779755702</c:v>
                </c:pt>
                <c:pt idx="25">
                  <c:v>24.628391779755702</c:v>
                </c:pt>
                <c:pt idx="26">
                  <c:v>22.826318811313914</c:v>
                </c:pt>
                <c:pt idx="27">
                  <c:v>22.826318811313914</c:v>
                </c:pt>
                <c:pt idx="28">
                  <c:v>20.846225102608475</c:v>
                </c:pt>
                <c:pt idx="29">
                  <c:v>20.846225102608475</c:v>
                </c:pt>
                <c:pt idx="30">
                  <c:v>18.704444718785176</c:v>
                </c:pt>
                <c:pt idx="31">
                  <c:v>18.704444718785176</c:v>
                </c:pt>
                <c:pt idx="32">
                  <c:v>16.412230053271955</c:v>
                </c:pt>
                <c:pt idx="33">
                  <c:v>16.412230053271955</c:v>
                </c:pt>
                <c:pt idx="34">
                  <c:v>13.976134118519848</c:v>
                </c:pt>
                <c:pt idx="35">
                  <c:v>13.976134118519848</c:v>
                </c:pt>
                <c:pt idx="36">
                  <c:v>11.398292840091356</c:v>
                </c:pt>
                <c:pt idx="37">
                  <c:v>11.398292840091356</c:v>
                </c:pt>
                <c:pt idx="38">
                  <c:v>8.676637578116843</c:v>
                </c:pt>
                <c:pt idx="39">
                  <c:v>8.676637578116843</c:v>
                </c:pt>
                <c:pt idx="40">
                  <c:v>5.805057862921102</c:v>
                </c:pt>
                <c:pt idx="41">
                  <c:v>5.805057862921102</c:v>
                </c:pt>
                <c:pt idx="42">
                  <c:v>2.7735278983162455</c:v>
                </c:pt>
                <c:pt idx="43">
                  <c:v>2.7735278983162455</c:v>
                </c:pt>
                <c:pt idx="44">
                  <c:v>-0.4317937700451274</c:v>
                </c:pt>
              </c:numCache>
            </c:numRef>
          </c:yVal>
          <c:smooth val="1"/>
        </c:ser>
        <c:axId val="9611675"/>
        <c:axId val="19396212"/>
      </c:scatterChart>
      <c:valAx>
        <c:axId val="9611675"/>
        <c:scaling>
          <c:orientation val="minMax"/>
        </c:scaling>
        <c:axPos val="b"/>
        <c:delete val="0"/>
        <c:numFmt formatCode="General" sourceLinked="1"/>
        <c:majorTickMark val="out"/>
        <c:minorTickMark val="none"/>
        <c:tickLblPos val="nextTo"/>
        <c:crossAx val="19396212"/>
        <c:crosses val="autoZero"/>
        <c:crossBetween val="midCat"/>
        <c:dispUnits/>
      </c:valAx>
      <c:valAx>
        <c:axId val="19396212"/>
        <c:scaling>
          <c:orientation val="minMax"/>
        </c:scaling>
        <c:axPos val="l"/>
        <c:majorGridlines/>
        <c:delete val="0"/>
        <c:numFmt formatCode="General" sourceLinked="1"/>
        <c:majorTickMark val="out"/>
        <c:minorTickMark val="none"/>
        <c:tickLblPos val="nextTo"/>
        <c:crossAx val="961167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40</xdr:row>
      <xdr:rowOff>152400</xdr:rowOff>
    </xdr:from>
    <xdr:to>
      <xdr:col>20</xdr:col>
      <xdr:colOff>28575</xdr:colOff>
      <xdr:row>61</xdr:row>
      <xdr:rowOff>0</xdr:rowOff>
    </xdr:to>
    <xdr:graphicFrame>
      <xdr:nvGraphicFramePr>
        <xdr:cNvPr id="1" name="Chart 2"/>
        <xdr:cNvGraphicFramePr/>
      </xdr:nvGraphicFramePr>
      <xdr:xfrm>
        <a:off x="3743325" y="6629400"/>
        <a:ext cx="8429625" cy="3248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amernik@hotmail.com"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mailto:thamernik@hotmail.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2"/>
  <sheetViews>
    <sheetView showGridLines="0" zoomScale="75" zoomScaleNormal="75" workbookViewId="0" topLeftCell="A1">
      <selection activeCell="A1" sqref="A1"/>
    </sheetView>
  </sheetViews>
  <sheetFormatPr defaultColWidth="9.140625" defaultRowHeight="12.75"/>
  <cols>
    <col min="1" max="1" width="3.7109375" style="0" customWidth="1"/>
    <col min="2" max="2" width="85.7109375" style="0" customWidth="1"/>
  </cols>
  <sheetData>
    <row r="1" spans="1:2" ht="18">
      <c r="A1" s="8" t="str">
        <f>'Version History'!A1</f>
        <v>FoilStrip V0.00</v>
      </c>
      <c r="B1" s="9"/>
    </row>
    <row r="2" spans="1:2" ht="12.75">
      <c r="A2" s="10" t="str">
        <f>'Version History'!A2</f>
        <v>Copyright 2007 Thomas J. Hamernik</v>
      </c>
      <c r="B2" s="9"/>
    </row>
    <row r="3" spans="1:2" ht="12.75">
      <c r="A3" s="11" t="str">
        <f>'Version History'!A3</f>
        <v>thamernik@hotmail.com</v>
      </c>
      <c r="B3" s="12"/>
    </row>
    <row r="4" spans="1:2" ht="12.75">
      <c r="A4" s="13"/>
      <c r="B4" s="13"/>
    </row>
    <row r="5" spans="1:2" ht="12.75">
      <c r="A5" s="13"/>
      <c r="B5" s="14" t="s">
        <v>31</v>
      </c>
    </row>
    <row r="6" spans="1:2" ht="12.75">
      <c r="A6" s="13"/>
      <c r="B6" s="13"/>
    </row>
    <row r="7" spans="1:2" ht="12.75">
      <c r="A7" s="13"/>
      <c r="B7" s="14" t="s">
        <v>52</v>
      </c>
    </row>
    <row r="8" spans="1:2" ht="12.75">
      <c r="A8" s="13">
        <v>1</v>
      </c>
      <c r="B8" s="15" t="s">
        <v>32</v>
      </c>
    </row>
    <row r="9" spans="1:2" ht="12.75">
      <c r="A9" s="13">
        <v>2</v>
      </c>
      <c r="B9" s="15" t="s">
        <v>53</v>
      </c>
    </row>
    <row r="10" spans="1:2" ht="12.75">
      <c r="A10" s="13">
        <v>3</v>
      </c>
      <c r="B10" s="13" t="s">
        <v>57</v>
      </c>
    </row>
    <row r="11" spans="1:2" ht="12.75">
      <c r="A11" s="13">
        <v>4</v>
      </c>
      <c r="B11" s="13" t="s">
        <v>58</v>
      </c>
    </row>
    <row r="12" spans="1:2" ht="38.25">
      <c r="A12" s="13">
        <v>5</v>
      </c>
      <c r="B12" s="13" t="s">
        <v>62</v>
      </c>
    </row>
    <row r="13" spans="1:2" ht="12.75">
      <c r="A13" s="13">
        <v>6</v>
      </c>
      <c r="B13" s="13" t="s">
        <v>59</v>
      </c>
    </row>
    <row r="14" spans="1:2" ht="12.75">
      <c r="A14" s="13">
        <v>7</v>
      </c>
      <c r="B14" s="13" t="s">
        <v>60</v>
      </c>
    </row>
    <row r="15" spans="1:2" ht="25.5">
      <c r="A15" s="13">
        <v>8</v>
      </c>
      <c r="B15" s="13" t="s">
        <v>61</v>
      </c>
    </row>
    <row r="16" spans="1:2" ht="12.75">
      <c r="A16" s="13"/>
      <c r="B16" s="13"/>
    </row>
    <row r="17" spans="1:2" ht="12.75">
      <c r="A17" s="13"/>
      <c r="B17" s="16" t="s">
        <v>33</v>
      </c>
    </row>
    <row r="18" spans="1:2" ht="12.75">
      <c r="A18" s="15">
        <v>1</v>
      </c>
      <c r="B18" s="17" t="s">
        <v>37</v>
      </c>
    </row>
    <row r="19" spans="1:2" ht="12.75">
      <c r="A19" s="13"/>
      <c r="B19" s="16"/>
    </row>
    <row r="20" spans="1:2" ht="12.75">
      <c r="A20" s="13"/>
      <c r="B20" s="14" t="s">
        <v>34</v>
      </c>
    </row>
    <row r="21" spans="1:2" ht="12.75">
      <c r="A21" s="13">
        <v>1</v>
      </c>
      <c r="B21" s="13" t="s">
        <v>35</v>
      </c>
    </row>
    <row r="22" spans="1:2" ht="12.75">
      <c r="A22" s="13">
        <v>2</v>
      </c>
      <c r="B22" s="13" t="s">
        <v>36</v>
      </c>
    </row>
  </sheetData>
  <hyperlinks>
    <hyperlink ref="A3" r:id="rId1" display="thamernik@hotmail.com"/>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Q197"/>
  <sheetViews>
    <sheetView showGridLines="0" zoomScale="75" zoomScaleNormal="75" workbookViewId="0" topLeftCell="A1">
      <selection activeCell="A1" sqref="A1"/>
    </sheetView>
  </sheetViews>
  <sheetFormatPr defaultColWidth="9.140625" defaultRowHeight="12.75"/>
  <cols>
    <col min="1" max="1" width="5.140625" style="33" customWidth="1"/>
    <col min="2" max="2" width="8.57421875" style="33" customWidth="1"/>
    <col min="3" max="6" width="9.140625" style="33" customWidth="1"/>
    <col min="7" max="7" width="5.7109375" style="33" customWidth="1"/>
    <col min="8" max="9" width="10.7109375" style="33" customWidth="1"/>
    <col min="10" max="10" width="5.7109375" style="33" customWidth="1"/>
    <col min="11" max="12" width="10.7109375" style="33" customWidth="1"/>
    <col min="13" max="13" width="5.7109375" style="33" customWidth="1"/>
    <col min="14" max="18" width="10.7109375" style="33" customWidth="1"/>
    <col min="19" max="16384" width="9.140625" style="33" customWidth="1"/>
  </cols>
  <sheetData>
    <row r="1" ht="12.75">
      <c r="A1" s="32" t="str">
        <f>'Version History'!A1</f>
        <v>FoilStrip V0.00</v>
      </c>
    </row>
    <row r="2" ht="12.75">
      <c r="A2" s="32" t="str">
        <f>'Version History'!A2</f>
        <v>Copyright 2007 Thomas J. Hamernik</v>
      </c>
    </row>
    <row r="3" ht="12.75">
      <c r="A3" s="34" t="str">
        <f>'Version History'!A3</f>
        <v>thamernik@hotmail.com</v>
      </c>
    </row>
    <row r="4" ht="12.75">
      <c r="A4" s="35"/>
    </row>
    <row r="5" spans="1:12" ht="12.75">
      <c r="A5" s="3" t="s">
        <v>55</v>
      </c>
      <c r="B5" s="6"/>
      <c r="C5" s="36"/>
      <c r="D5" s="36"/>
      <c r="E5" s="36"/>
      <c r="F5" s="36"/>
      <c r="H5" s="29" t="s">
        <v>28</v>
      </c>
      <c r="I5" s="37"/>
      <c r="J5" s="37"/>
      <c r="K5" s="37"/>
      <c r="L5" s="37"/>
    </row>
    <row r="6" spans="1:9" ht="12.75">
      <c r="A6" s="5"/>
      <c r="B6" s="7"/>
      <c r="C6" s="3" t="s">
        <v>25</v>
      </c>
      <c r="D6" s="3"/>
      <c r="E6" s="3" t="s">
        <v>27</v>
      </c>
      <c r="F6" s="3"/>
      <c r="H6" s="38">
        <v>60</v>
      </c>
      <c r="I6" s="33" t="s">
        <v>16</v>
      </c>
    </row>
    <row r="7" spans="1:9" ht="12.75">
      <c r="A7" s="30" t="s">
        <v>23</v>
      </c>
      <c r="B7" s="31" t="s">
        <v>29</v>
      </c>
      <c r="C7" s="30" t="s">
        <v>0</v>
      </c>
      <c r="D7" s="30" t="s">
        <v>1</v>
      </c>
      <c r="E7" s="30" t="s">
        <v>0</v>
      </c>
      <c r="F7" s="30" t="s">
        <v>1</v>
      </c>
      <c r="H7" s="38">
        <v>425</v>
      </c>
      <c r="I7" s="33" t="s">
        <v>54</v>
      </c>
    </row>
    <row r="8" spans="1:9" ht="12.75">
      <c r="A8" s="39">
        <v>1</v>
      </c>
      <c r="B8" s="40">
        <f>F8*2</f>
        <v>34.34280291450385</v>
      </c>
      <c r="C8" s="33">
        <v>0</v>
      </c>
      <c r="D8" s="40">
        <f aca="true" t="shared" si="0" ref="D8:D108">$H$9*($H$11/0.2)*(0.2969*(C8/$H$9)^0.5-0.126*(C8/$H$9)-0.3516*(C8/$H$9)^2+0.2843*(C8/$H$9)^3-0.1015*(C8/$H$9)^4)</f>
        <v>0</v>
      </c>
      <c r="E8" s="33">
        <f>C8</f>
        <v>0</v>
      </c>
      <c r="F8" s="40">
        <f>IF(D8&lt;D10,D10,D8)</f>
        <v>17.171401457251925</v>
      </c>
      <c r="H8" s="41">
        <v>0.02</v>
      </c>
      <c r="I8" s="33" t="s">
        <v>21</v>
      </c>
    </row>
    <row r="9" spans="1:9" ht="12.75">
      <c r="A9" s="39"/>
      <c r="B9" s="40"/>
      <c r="D9" s="40"/>
      <c r="E9" s="33">
        <f>E8+$H$14</f>
        <v>20</v>
      </c>
      <c r="F9" s="40">
        <f>F8</f>
        <v>17.171401457251925</v>
      </c>
      <c r="H9" s="33">
        <f>H7*(1+H8)</f>
        <v>433.5</v>
      </c>
      <c r="I9" s="33" t="s">
        <v>22</v>
      </c>
    </row>
    <row r="10" spans="1:9" ht="12.75">
      <c r="A10" s="39">
        <f>A8+1</f>
        <v>2</v>
      </c>
      <c r="B10" s="40">
        <f>F10*2</f>
        <v>45.470082805069055</v>
      </c>
      <c r="C10" s="33">
        <f>+C8+$H$14</f>
        <v>20</v>
      </c>
      <c r="D10" s="40">
        <f t="shared" si="0"/>
        <v>17.171401457251925</v>
      </c>
      <c r="E10" s="33">
        <f>C10</f>
        <v>20</v>
      </c>
      <c r="F10" s="40">
        <f>IF(D10&lt;D12,D12,D10)</f>
        <v>22.735041402534527</v>
      </c>
      <c r="H10" s="42">
        <f>2*$H9*($H$11/0.2)*(0.2969*(H7/H9)^0.5-0.126*(H7/H9)-0.3516*(H7/H9)^2+0.2843*(H7/H9)^3-0.1015*(H7/H9)^4)</f>
        <v>3.9782275390959714</v>
      </c>
      <c r="I10" s="33" t="s">
        <v>15</v>
      </c>
    </row>
    <row r="11" spans="1:9" ht="12.75">
      <c r="A11" s="39"/>
      <c r="B11" s="40"/>
      <c r="D11" s="40"/>
      <c r="E11" s="33">
        <f>E10+$H$14</f>
        <v>40</v>
      </c>
      <c r="F11" s="40">
        <f>F10</f>
        <v>22.735041402534527</v>
      </c>
      <c r="H11" s="43">
        <f>H6/H9</f>
        <v>0.1384083044982699</v>
      </c>
      <c r="I11" s="33" t="s">
        <v>2</v>
      </c>
    </row>
    <row r="12" spans="1:9" ht="12.75">
      <c r="A12" s="39">
        <f>A10+1</f>
        <v>3</v>
      </c>
      <c r="B12" s="40">
        <f>F12*2</f>
        <v>52.19883842940722</v>
      </c>
      <c r="C12" s="33">
        <f>+C10+$H$14</f>
        <v>40</v>
      </c>
      <c r="D12" s="40">
        <f t="shared" si="0"/>
        <v>22.735041402534527</v>
      </c>
      <c r="E12" s="33">
        <f>C12</f>
        <v>40</v>
      </c>
      <c r="F12" s="40">
        <f>IF(D12&lt;D14,D14,D12)</f>
        <v>26.09941921470361</v>
      </c>
      <c r="H12" s="44">
        <f>H11*100</f>
        <v>13.84083044982699</v>
      </c>
      <c r="I12" s="33" t="s">
        <v>19</v>
      </c>
    </row>
    <row r="13" spans="1:14" ht="12.75">
      <c r="A13" s="39"/>
      <c r="B13" s="40"/>
      <c r="D13" s="40"/>
      <c r="E13" s="33">
        <f>E12+$H$14</f>
        <v>60</v>
      </c>
      <c r="F13" s="40">
        <f>F12</f>
        <v>26.09941921470361</v>
      </c>
      <c r="H13" s="42">
        <f>H9*1.1*H11^2</f>
        <v>9.134948096885816</v>
      </c>
      <c r="I13" s="33" t="s">
        <v>20</v>
      </c>
      <c r="N13" s="42"/>
    </row>
    <row r="14" spans="1:9" ht="12.75">
      <c r="A14" s="39">
        <f>A12+1</f>
        <v>4</v>
      </c>
      <c r="B14" s="40">
        <f>F14*2</f>
        <v>56.391815247660865</v>
      </c>
      <c r="C14" s="33">
        <f>+C12+$H$14</f>
        <v>60</v>
      </c>
      <c r="D14" s="40">
        <f t="shared" si="0"/>
        <v>26.09941921470361</v>
      </c>
      <c r="E14" s="33">
        <f>C14</f>
        <v>60</v>
      </c>
      <c r="F14" s="40">
        <f>IF(D14&lt;D16,D16,D14)</f>
        <v>28.195907623830433</v>
      </c>
      <c r="H14" s="38">
        <v>20</v>
      </c>
      <c r="I14" s="33" t="s">
        <v>26</v>
      </c>
    </row>
    <row r="15" spans="1:8" ht="12.75">
      <c r="A15" s="39"/>
      <c r="B15" s="40"/>
      <c r="D15" s="40"/>
      <c r="E15" s="33">
        <f>E14+$H$14</f>
        <v>80</v>
      </c>
      <c r="F15" s="40">
        <f>F14</f>
        <v>28.195907623830433</v>
      </c>
      <c r="H15" s="45"/>
    </row>
    <row r="16" spans="1:17" s="4" customFormat="1" ht="12.75">
      <c r="A16" s="39">
        <f>A14+1</f>
        <v>5</v>
      </c>
      <c r="B16" s="40">
        <f>F16*2</f>
        <v>58.81534463034591</v>
      </c>
      <c r="C16" s="33">
        <f>+C14+$H$14</f>
        <v>80</v>
      </c>
      <c r="D16" s="40">
        <f t="shared" si="0"/>
        <v>28.195907623830433</v>
      </c>
      <c r="E16" s="33">
        <f>C16</f>
        <v>80</v>
      </c>
      <c r="F16" s="40">
        <f>IF(D16&lt;D18,D18,D16)</f>
        <v>29.407672315172956</v>
      </c>
      <c r="H16" s="45"/>
      <c r="I16" s="33"/>
      <c r="J16" s="33"/>
      <c r="K16" s="33"/>
      <c r="L16" s="33"/>
      <c r="M16" s="33"/>
      <c r="N16" s="33"/>
      <c r="O16" s="33"/>
      <c r="P16" s="33"/>
      <c r="Q16" s="33"/>
    </row>
    <row r="17" spans="1:17" s="5" customFormat="1" ht="12.75">
      <c r="A17" s="39"/>
      <c r="B17" s="40"/>
      <c r="C17" s="33"/>
      <c r="D17" s="40"/>
      <c r="E17" s="33">
        <f>E16+$H$14</f>
        <v>100</v>
      </c>
      <c r="F17" s="40">
        <f>F16</f>
        <v>29.407672315172956</v>
      </c>
      <c r="H17" s="3" t="s">
        <v>56</v>
      </c>
      <c r="I17" s="36"/>
      <c r="J17" s="36"/>
      <c r="K17" s="36"/>
      <c r="L17" s="36"/>
      <c r="M17" s="36"/>
      <c r="N17" s="36"/>
      <c r="O17" s="36"/>
      <c r="P17" s="36"/>
      <c r="Q17" s="36"/>
    </row>
    <row r="18" spans="1:17" ht="12.75">
      <c r="A18" s="39">
        <f>A16+1</f>
        <v>6</v>
      </c>
      <c r="B18" s="40">
        <f>F18*2</f>
        <v>59.89349695256282</v>
      </c>
      <c r="C18" s="33">
        <f>+C16+$H$14</f>
        <v>100</v>
      </c>
      <c r="D18" s="40">
        <f t="shared" si="0"/>
        <v>29.407672315172956</v>
      </c>
      <c r="E18" s="33">
        <f>C18</f>
        <v>100</v>
      </c>
      <c r="F18" s="40">
        <f>IF(D18&lt;D20,D20,D18)</f>
        <v>29.94674847628141</v>
      </c>
      <c r="H18" s="3" t="s">
        <v>17</v>
      </c>
      <c r="I18" s="3"/>
      <c r="J18" s="4"/>
      <c r="K18" s="3" t="s">
        <v>18</v>
      </c>
      <c r="L18" s="3"/>
      <c r="M18" s="4"/>
      <c r="N18" s="3" t="s">
        <v>24</v>
      </c>
      <c r="O18" s="3"/>
      <c r="P18" s="3"/>
      <c r="Q18" s="3"/>
    </row>
    <row r="19" spans="1:17" ht="12.75">
      <c r="A19" s="39"/>
      <c r="B19" s="40"/>
      <c r="D19" s="40"/>
      <c r="E19" s="33">
        <f>E18+$H$14</f>
        <v>120</v>
      </c>
      <c r="F19" s="40">
        <f>F18</f>
        <v>29.94674847628141</v>
      </c>
      <c r="H19" s="30" t="s">
        <v>0</v>
      </c>
      <c r="I19" s="30" t="s">
        <v>1</v>
      </c>
      <c r="J19" s="5"/>
      <c r="K19" s="30" t="s">
        <v>0</v>
      </c>
      <c r="L19" s="30" t="s">
        <v>1</v>
      </c>
      <c r="M19" s="5"/>
      <c r="N19" s="30" t="s">
        <v>3</v>
      </c>
      <c r="O19" s="30" t="s">
        <v>14</v>
      </c>
      <c r="P19" s="30" t="s">
        <v>0</v>
      </c>
      <c r="Q19" s="30" t="s">
        <v>1</v>
      </c>
    </row>
    <row r="20" spans="1:17" ht="12.75">
      <c r="A20" s="39">
        <f>A18+1</f>
        <v>7</v>
      </c>
      <c r="B20" s="40">
        <f>F20*2</f>
        <v>59.90027208563068</v>
      </c>
      <c r="C20" s="33">
        <f>+C18+$H$14</f>
        <v>120</v>
      </c>
      <c r="D20" s="40">
        <f t="shared" si="0"/>
        <v>29.94674847628141</v>
      </c>
      <c r="E20" s="33">
        <f>C20</f>
        <v>120</v>
      </c>
      <c r="F20" s="40">
        <f>IF(D20&lt;D22,D22,D20)</f>
        <v>29.95013604281534</v>
      </c>
      <c r="H20" s="46">
        <v>0</v>
      </c>
      <c r="I20" s="47">
        <f aca="true" t="shared" si="1" ref="I20:I39">($H$11/0.2)*(0.2969*H20^0.5-0.126*H20-0.3516*H20^2+0.2843*H20^3-0.1015*H20^4)</f>
        <v>0</v>
      </c>
      <c r="K20" s="42">
        <f aca="true" t="shared" si="2" ref="K20:K39">H20*$H$9</f>
        <v>0</v>
      </c>
      <c r="L20" s="42">
        <f aca="true" t="shared" si="3" ref="L20:L39">I20*$H$9</f>
        <v>0</v>
      </c>
      <c r="N20" s="42">
        <f aca="true" t="shared" si="4" ref="N20:N32">$H$13</f>
        <v>9.134948096885816</v>
      </c>
      <c r="O20" s="33">
        <v>0</v>
      </c>
      <c r="P20" s="48">
        <f>N20*COS(RADIANS(O20))+N20</f>
        <v>18.269896193771633</v>
      </c>
      <c r="Q20" s="48">
        <f>N20*SIN(RADIANS(O20))</f>
        <v>0</v>
      </c>
    </row>
    <row r="21" spans="1:17" ht="12.75">
      <c r="A21" s="39"/>
      <c r="B21" s="40"/>
      <c r="D21" s="40"/>
      <c r="E21" s="33">
        <f>E20+$H$14</f>
        <v>140</v>
      </c>
      <c r="F21" s="40">
        <f>F20</f>
        <v>29.95013604281534</v>
      </c>
      <c r="H21" s="46">
        <f>H22/2</f>
        <v>0.003125</v>
      </c>
      <c r="I21" s="47">
        <f t="shared" si="1"/>
        <v>0.011211100093916853</v>
      </c>
      <c r="K21" s="42">
        <f t="shared" si="2"/>
        <v>1.3546875</v>
      </c>
      <c r="L21" s="42">
        <f t="shared" si="3"/>
        <v>4.860011890712956</v>
      </c>
      <c r="N21" s="42">
        <f t="shared" si="4"/>
        <v>9.134948096885816</v>
      </c>
      <c r="O21" s="33">
        <f>O20+15</f>
        <v>15</v>
      </c>
      <c r="P21" s="48">
        <f aca="true" t="shared" si="5" ref="P21:P32">N21*COS(RADIANS(O21))+N21</f>
        <v>17.958630385478003</v>
      </c>
      <c r="Q21" s="48">
        <f aca="true" t="shared" si="6" ref="Q21:Q32">N21*SIN(RADIANS(O21))</f>
        <v>2.364298543497076</v>
      </c>
    </row>
    <row r="22" spans="1:17" ht="12.75">
      <c r="A22" s="39">
        <f>A20+1</f>
        <v>8</v>
      </c>
      <c r="B22" s="40">
        <f>F22*2</f>
        <v>59.90027208563068</v>
      </c>
      <c r="C22" s="33">
        <f>+C20+$H$14</f>
        <v>140</v>
      </c>
      <c r="D22" s="40">
        <f t="shared" si="0"/>
        <v>29.95013604281534</v>
      </c>
      <c r="E22" s="33">
        <f>C22</f>
        <v>140</v>
      </c>
      <c r="F22" s="40">
        <f>IF(D22&lt;D24,D24,D22)</f>
        <v>29.95013604281534</v>
      </c>
      <c r="H22" s="46">
        <f>H23/2</f>
        <v>0.00625</v>
      </c>
      <c r="I22" s="47">
        <f t="shared" si="1"/>
        <v>0.01568916319162822</v>
      </c>
      <c r="K22" s="42">
        <f t="shared" si="2"/>
        <v>2.709375</v>
      </c>
      <c r="L22" s="42">
        <f t="shared" si="3"/>
        <v>6.801252243570833</v>
      </c>
      <c r="N22" s="42">
        <f t="shared" si="4"/>
        <v>9.134948096885816</v>
      </c>
      <c r="O22" s="33">
        <f aca="true" t="shared" si="7" ref="O22:O32">O21+15</f>
        <v>30</v>
      </c>
      <c r="P22" s="48">
        <f t="shared" si="5"/>
        <v>17.046045211041246</v>
      </c>
      <c r="Q22" s="48">
        <f t="shared" si="6"/>
        <v>4.567474048442907</v>
      </c>
    </row>
    <row r="23" spans="1:17" ht="12.75">
      <c r="A23" s="39"/>
      <c r="B23" s="40"/>
      <c r="D23" s="40"/>
      <c r="E23" s="33">
        <f>E22+$H$14</f>
        <v>160</v>
      </c>
      <c r="F23" s="40">
        <f>F22</f>
        <v>29.95013604281534</v>
      </c>
      <c r="H23" s="46">
        <v>0.0125</v>
      </c>
      <c r="I23" s="47">
        <f t="shared" si="1"/>
        <v>0.021844321398888956</v>
      </c>
      <c r="K23" s="42">
        <f t="shared" si="2"/>
        <v>5.41875</v>
      </c>
      <c r="L23" s="42">
        <f t="shared" si="3"/>
        <v>9.469513326418362</v>
      </c>
      <c r="N23" s="42">
        <f t="shared" si="4"/>
        <v>9.134948096885816</v>
      </c>
      <c r="O23" s="33">
        <f t="shared" si="7"/>
        <v>45</v>
      </c>
      <c r="P23" s="48">
        <f t="shared" si="5"/>
        <v>15.594331841980924</v>
      </c>
      <c r="Q23" s="48">
        <f t="shared" si="6"/>
        <v>6.459383745095107</v>
      </c>
    </row>
    <row r="24" spans="1:17" ht="12.75">
      <c r="A24" s="39">
        <f>A22+1</f>
        <v>9</v>
      </c>
      <c r="B24" s="40">
        <f>F24*2</f>
        <v>59.029904861065646</v>
      </c>
      <c r="C24" s="33">
        <f>+C22+$H$14</f>
        <v>160</v>
      </c>
      <c r="D24" s="40">
        <f t="shared" si="0"/>
        <v>29.514952430532823</v>
      </c>
      <c r="E24" s="33">
        <f>C24</f>
        <v>160</v>
      </c>
      <c r="F24" s="40">
        <f>IF(D24&lt;D26,D26,D24)</f>
        <v>29.514952430532823</v>
      </c>
      <c r="H24" s="46">
        <v>0.025</v>
      </c>
      <c r="I24" s="47">
        <f t="shared" si="1"/>
        <v>0.030158245262465123</v>
      </c>
      <c r="K24" s="42">
        <f t="shared" si="2"/>
        <v>10.8375</v>
      </c>
      <c r="L24" s="42">
        <f t="shared" si="3"/>
        <v>13.07359932127863</v>
      </c>
      <c r="N24" s="42">
        <f t="shared" si="4"/>
        <v>9.134948096885816</v>
      </c>
      <c r="O24" s="33">
        <f t="shared" si="7"/>
        <v>60</v>
      </c>
      <c r="P24" s="48">
        <f t="shared" si="5"/>
        <v>13.702422145328725</v>
      </c>
      <c r="Q24" s="48">
        <f t="shared" si="6"/>
        <v>7.911097114155428</v>
      </c>
    </row>
    <row r="25" spans="1:17" ht="12.75">
      <c r="A25" s="39"/>
      <c r="B25" s="40"/>
      <c r="D25" s="40"/>
      <c r="E25" s="33">
        <f>E24+$H$14</f>
        <v>180</v>
      </c>
      <c r="F25" s="40">
        <f>F24</f>
        <v>29.514952430532823</v>
      </c>
      <c r="H25" s="46">
        <v>0.05</v>
      </c>
      <c r="I25" s="47">
        <f t="shared" si="1"/>
        <v>0.040999834862954165</v>
      </c>
      <c r="K25" s="42">
        <f t="shared" si="2"/>
        <v>21.675</v>
      </c>
      <c r="L25" s="42">
        <f t="shared" si="3"/>
        <v>17.77342841309063</v>
      </c>
      <c r="N25" s="42">
        <f t="shared" si="4"/>
        <v>9.134948096885816</v>
      </c>
      <c r="O25" s="33">
        <f t="shared" si="7"/>
        <v>75</v>
      </c>
      <c r="P25" s="48">
        <f t="shared" si="5"/>
        <v>11.499246640382893</v>
      </c>
      <c r="Q25" s="48">
        <f t="shared" si="6"/>
        <v>8.823682288592185</v>
      </c>
    </row>
    <row r="26" spans="1:17" ht="12.75">
      <c r="A26" s="39">
        <f>A24+1</f>
        <v>10</v>
      </c>
      <c r="B26" s="40">
        <f>F26*2</f>
        <v>57.42823889449929</v>
      </c>
      <c r="C26" s="33">
        <f>+C24+$H$14</f>
        <v>180</v>
      </c>
      <c r="D26" s="40">
        <f t="shared" si="0"/>
        <v>28.714119447249644</v>
      </c>
      <c r="E26" s="33">
        <f>C26</f>
        <v>180</v>
      </c>
      <c r="F26" s="40">
        <f>IF(D26&lt;D28,D28,D26)</f>
        <v>28.714119447249644</v>
      </c>
      <c r="H26" s="46">
        <v>0.075</v>
      </c>
      <c r="I26" s="47">
        <f t="shared" si="1"/>
        <v>0.048441793218480564</v>
      </c>
      <c r="K26" s="42">
        <f t="shared" si="2"/>
        <v>32.512499999999996</v>
      </c>
      <c r="L26" s="42">
        <f t="shared" si="3"/>
        <v>20.999517360211325</v>
      </c>
      <c r="N26" s="42">
        <f t="shared" si="4"/>
        <v>9.134948096885816</v>
      </c>
      <c r="O26" s="33">
        <f t="shared" si="7"/>
        <v>90</v>
      </c>
      <c r="P26" s="48">
        <f t="shared" si="5"/>
        <v>9.134948096885816</v>
      </c>
      <c r="Q26" s="48">
        <f t="shared" si="6"/>
        <v>9.134948096885816</v>
      </c>
    </row>
    <row r="27" spans="1:17" ht="12.75">
      <c r="A27" s="39"/>
      <c r="B27" s="40"/>
      <c r="D27" s="40"/>
      <c r="E27" s="33">
        <f>E26+$H$14</f>
        <v>200</v>
      </c>
      <c r="F27" s="40">
        <f>F26</f>
        <v>28.714119447249644</v>
      </c>
      <c r="H27" s="46">
        <v>0.1</v>
      </c>
      <c r="I27" s="47">
        <f t="shared" si="1"/>
        <v>0.05401119289300982</v>
      </c>
      <c r="K27" s="42">
        <f t="shared" si="2"/>
        <v>43.35</v>
      </c>
      <c r="L27" s="42">
        <f t="shared" si="3"/>
        <v>23.413852119119756</v>
      </c>
      <c r="N27" s="42">
        <f t="shared" si="4"/>
        <v>9.134948096885816</v>
      </c>
      <c r="O27" s="33">
        <f t="shared" si="7"/>
        <v>105</v>
      </c>
      <c r="P27" s="48">
        <f t="shared" si="5"/>
        <v>6.77064955338874</v>
      </c>
      <c r="Q27" s="48">
        <f t="shared" si="6"/>
        <v>8.823682288592185</v>
      </c>
    </row>
    <row r="28" spans="1:17" ht="12.75">
      <c r="A28" s="39">
        <f>A26+1</f>
        <v>11</v>
      </c>
      <c r="B28" s="40">
        <f>F28*2</f>
        <v>55.20866450876712</v>
      </c>
      <c r="C28" s="33">
        <f>+C26+$H$14</f>
        <v>200</v>
      </c>
      <c r="D28" s="40">
        <f t="shared" si="0"/>
        <v>27.60433225438356</v>
      </c>
      <c r="E28" s="33">
        <f>C28</f>
        <v>200</v>
      </c>
      <c r="F28" s="40">
        <f>IF(D28&lt;D30,D30,D28)</f>
        <v>27.60433225438356</v>
      </c>
      <c r="H28" s="46">
        <v>0.15</v>
      </c>
      <c r="I28" s="47">
        <f t="shared" si="1"/>
        <v>0.061651213615154465</v>
      </c>
      <c r="K28" s="42">
        <f t="shared" si="2"/>
        <v>65.02499999999999</v>
      </c>
      <c r="L28" s="42">
        <f t="shared" si="3"/>
        <v>26.72580110216946</v>
      </c>
      <c r="N28" s="42">
        <f t="shared" si="4"/>
        <v>9.134948096885816</v>
      </c>
      <c r="O28" s="33">
        <f t="shared" si="7"/>
        <v>120</v>
      </c>
      <c r="P28" s="48">
        <f t="shared" si="5"/>
        <v>4.56747404844291</v>
      </c>
      <c r="Q28" s="48">
        <f t="shared" si="6"/>
        <v>7.911097114155429</v>
      </c>
    </row>
    <row r="29" spans="1:17" ht="12.75">
      <c r="A29" s="39"/>
      <c r="B29" s="40"/>
      <c r="D29" s="40"/>
      <c r="E29" s="33">
        <f>E28+$H$14</f>
        <v>220</v>
      </c>
      <c r="F29" s="40">
        <f>F28</f>
        <v>27.60433225438356</v>
      </c>
      <c r="H29" s="46">
        <v>0.2</v>
      </c>
      <c r="I29" s="47">
        <f t="shared" si="1"/>
        <v>0.06617696643871109</v>
      </c>
      <c r="K29" s="42">
        <f t="shared" si="2"/>
        <v>86.7</v>
      </c>
      <c r="L29" s="42">
        <f t="shared" si="3"/>
        <v>28.687714951181256</v>
      </c>
      <c r="N29" s="42">
        <f t="shared" si="4"/>
        <v>9.134948096885816</v>
      </c>
      <c r="O29" s="33">
        <f t="shared" si="7"/>
        <v>135</v>
      </c>
      <c r="P29" s="48">
        <f t="shared" si="5"/>
        <v>2.675564351790709</v>
      </c>
      <c r="Q29" s="48">
        <f t="shared" si="6"/>
        <v>6.459383745095108</v>
      </c>
    </row>
    <row r="30" spans="1:17" ht="12.75">
      <c r="A30" s="39">
        <f>A28+1</f>
        <v>12</v>
      </c>
      <c r="B30" s="40">
        <f>F30*2</f>
        <v>52.46099789756138</v>
      </c>
      <c r="C30" s="33">
        <f>+C28+$H$14</f>
        <v>220</v>
      </c>
      <c r="D30" s="40">
        <f t="shared" si="0"/>
        <v>26.23049894878069</v>
      </c>
      <c r="E30" s="33">
        <f>C30</f>
        <v>220</v>
      </c>
      <c r="F30" s="40">
        <f>IF(D30&lt;D32,D32,D30)</f>
        <v>26.23049894878069</v>
      </c>
      <c r="H30" s="46">
        <v>0.25</v>
      </c>
      <c r="I30" s="47">
        <f t="shared" si="1"/>
        <v>0.06852643814878893</v>
      </c>
      <c r="K30" s="42">
        <f t="shared" si="2"/>
        <v>108.375</v>
      </c>
      <c r="L30" s="42">
        <f t="shared" si="3"/>
        <v>29.706210937500003</v>
      </c>
      <c r="N30" s="42">
        <f t="shared" si="4"/>
        <v>9.134948096885816</v>
      </c>
      <c r="O30" s="33">
        <f t="shared" si="7"/>
        <v>150</v>
      </c>
      <c r="P30" s="48">
        <f t="shared" si="5"/>
        <v>1.2238509827303874</v>
      </c>
      <c r="Q30" s="48">
        <f t="shared" si="6"/>
        <v>4.567474048442907</v>
      </c>
    </row>
    <row r="31" spans="1:17" ht="12.75">
      <c r="A31" s="39"/>
      <c r="B31" s="40"/>
      <c r="D31" s="40"/>
      <c r="E31" s="33">
        <f>E30+$H$14</f>
        <v>240</v>
      </c>
      <c r="F31" s="40">
        <f>F30</f>
        <v>26.23049894878069</v>
      </c>
      <c r="H31" s="46">
        <v>0.3</v>
      </c>
      <c r="I31" s="47">
        <f t="shared" si="1"/>
        <v>0.06922406735175352</v>
      </c>
      <c r="K31" s="42">
        <f t="shared" si="2"/>
        <v>130.04999999999998</v>
      </c>
      <c r="L31" s="42">
        <f t="shared" si="3"/>
        <v>30.008633196985148</v>
      </c>
      <c r="N31" s="42">
        <f t="shared" si="4"/>
        <v>9.134948096885816</v>
      </c>
      <c r="O31" s="33">
        <f t="shared" si="7"/>
        <v>165</v>
      </c>
      <c r="P31" s="48">
        <f t="shared" si="5"/>
        <v>0.3112658082936335</v>
      </c>
      <c r="Q31" s="48">
        <f t="shared" si="6"/>
        <v>2.3642985434970787</v>
      </c>
    </row>
    <row r="32" spans="1:17" ht="12.75">
      <c r="A32" s="39">
        <f>A30+1</f>
        <v>13</v>
      </c>
      <c r="B32" s="40">
        <f>F32*2</f>
        <v>49.256783559511405</v>
      </c>
      <c r="C32" s="33">
        <f>+C30+$H$14</f>
        <v>240</v>
      </c>
      <c r="D32" s="40">
        <f t="shared" si="0"/>
        <v>24.628391779755702</v>
      </c>
      <c r="E32" s="33">
        <f>C32</f>
        <v>240</v>
      </c>
      <c r="F32" s="40">
        <f>IF(D32&lt;D34,D34,D32)</f>
        <v>24.628391779755702</v>
      </c>
      <c r="H32" s="46">
        <v>0.4</v>
      </c>
      <c r="I32" s="47">
        <f t="shared" si="1"/>
        <v>0.06693207436733452</v>
      </c>
      <c r="K32" s="42">
        <f t="shared" si="2"/>
        <v>173.4</v>
      </c>
      <c r="L32" s="42">
        <f t="shared" si="3"/>
        <v>29.015054238239514</v>
      </c>
      <c r="N32" s="42">
        <f t="shared" si="4"/>
        <v>9.134948096885816</v>
      </c>
      <c r="O32" s="33">
        <f t="shared" si="7"/>
        <v>180</v>
      </c>
      <c r="P32" s="48">
        <f t="shared" si="5"/>
        <v>0</v>
      </c>
      <c r="Q32" s="48">
        <f t="shared" si="6"/>
        <v>1.1191667546570096E-15</v>
      </c>
    </row>
    <row r="33" spans="1:12" ht="12.75">
      <c r="A33" s="39"/>
      <c r="B33" s="40"/>
      <c r="D33" s="40"/>
      <c r="E33" s="33">
        <f>E32+$H$14</f>
        <v>260</v>
      </c>
      <c r="F33" s="40">
        <f>F32</f>
        <v>24.628391779755702</v>
      </c>
      <c r="H33" s="46">
        <v>0.5</v>
      </c>
      <c r="I33" s="47">
        <f t="shared" si="1"/>
        <v>0.06106142099258545</v>
      </c>
      <c r="K33" s="42">
        <f t="shared" si="2"/>
        <v>216.75</v>
      </c>
      <c r="L33" s="42">
        <f t="shared" si="3"/>
        <v>26.47012600028579</v>
      </c>
    </row>
    <row r="34" spans="1:12" ht="12.75">
      <c r="A34" s="39">
        <f>A32+1</f>
        <v>14</v>
      </c>
      <c r="B34" s="40">
        <f>F34*2</f>
        <v>45.65263762262783</v>
      </c>
      <c r="C34" s="33">
        <f>+C32+$H$14</f>
        <v>260</v>
      </c>
      <c r="D34" s="40">
        <f t="shared" si="0"/>
        <v>22.826318811313914</v>
      </c>
      <c r="E34" s="33">
        <f>C34</f>
        <v>260</v>
      </c>
      <c r="F34" s="40">
        <f>IF(D34&lt;D36,D36,D34)</f>
        <v>22.826318811313914</v>
      </c>
      <c r="H34" s="46">
        <v>0.6</v>
      </c>
      <c r="I34" s="47">
        <f t="shared" si="1"/>
        <v>0.052634014600551164</v>
      </c>
      <c r="K34" s="42">
        <f t="shared" si="2"/>
        <v>260.09999999999997</v>
      </c>
      <c r="L34" s="42">
        <f t="shared" si="3"/>
        <v>22.81684532933893</v>
      </c>
    </row>
    <row r="35" spans="1:12" ht="12.75">
      <c r="A35" s="39"/>
      <c r="B35" s="40"/>
      <c r="D35" s="40"/>
      <c r="E35" s="33">
        <f>E34+$H$14</f>
        <v>280</v>
      </c>
      <c r="F35" s="40">
        <f>F34</f>
        <v>22.826318811313914</v>
      </c>
      <c r="H35" s="46">
        <v>0.7</v>
      </c>
      <c r="I35" s="47">
        <f t="shared" si="1"/>
        <v>0.042259592995132884</v>
      </c>
      <c r="K35" s="42">
        <f t="shared" si="2"/>
        <v>303.45</v>
      </c>
      <c r="L35" s="42">
        <f t="shared" si="3"/>
        <v>18.319533563390106</v>
      </c>
    </row>
    <row r="36" spans="1:12" ht="12.75">
      <c r="A36" s="39">
        <f>A34+1</f>
        <v>15</v>
      </c>
      <c r="B36" s="40">
        <f>F36*2</f>
        <v>41.69245020521695</v>
      </c>
      <c r="C36" s="33">
        <f>+C34+$H$14</f>
        <v>280</v>
      </c>
      <c r="D36" s="40">
        <f t="shared" si="0"/>
        <v>20.846225102608475</v>
      </c>
      <c r="E36" s="33">
        <f>C36</f>
        <v>280</v>
      </c>
      <c r="F36" s="40">
        <f>IF(D36&lt;D38,D38,D36)</f>
        <v>20.846225102608475</v>
      </c>
      <c r="H36" s="46">
        <v>0.8</v>
      </c>
      <c r="I36" s="47">
        <f t="shared" si="1"/>
        <v>0.030255109348010387</v>
      </c>
      <c r="K36" s="42">
        <f t="shared" si="2"/>
        <v>346.8</v>
      </c>
      <c r="L36" s="42">
        <f t="shared" si="3"/>
        <v>13.115589902362503</v>
      </c>
    </row>
    <row r="37" spans="1:12" ht="12.75">
      <c r="A37" s="39"/>
      <c r="B37" s="40"/>
      <c r="D37" s="40"/>
      <c r="E37" s="33">
        <f>E36+$H$14</f>
        <v>300</v>
      </c>
      <c r="F37" s="40">
        <f>F36</f>
        <v>20.846225102608475</v>
      </c>
      <c r="H37" s="46">
        <v>0.9</v>
      </c>
      <c r="I37" s="47">
        <f t="shared" si="1"/>
        <v>0.016698007744773334</v>
      </c>
      <c r="K37" s="42">
        <f t="shared" si="2"/>
        <v>390.15000000000003</v>
      </c>
      <c r="L37" s="42">
        <f t="shared" si="3"/>
        <v>7.238586357359241</v>
      </c>
    </row>
    <row r="38" spans="1:12" ht="12.75">
      <c r="A38" s="39">
        <f>A36+1</f>
        <v>16</v>
      </c>
      <c r="B38" s="40">
        <f>F38*2</f>
        <v>37.40888943757035</v>
      </c>
      <c r="C38" s="33">
        <f>+C36+$H$14</f>
        <v>300</v>
      </c>
      <c r="D38" s="40">
        <f t="shared" si="0"/>
        <v>18.704444718785176</v>
      </c>
      <c r="E38" s="33">
        <f>C38</f>
        <v>300</v>
      </c>
      <c r="F38" s="40">
        <f>IF(D38&lt;D40,D40,D38)</f>
        <v>18.704444718785176</v>
      </c>
      <c r="H38" s="46">
        <v>0.95</v>
      </c>
      <c r="I38" s="47">
        <f t="shared" si="1"/>
        <v>0.009302873510296246</v>
      </c>
      <c r="K38" s="42">
        <f t="shared" si="2"/>
        <v>411.825</v>
      </c>
      <c r="L38" s="42">
        <f t="shared" si="3"/>
        <v>4.032795666713422</v>
      </c>
    </row>
    <row r="39" spans="1:12" ht="12.75">
      <c r="A39" s="39"/>
      <c r="B39" s="40"/>
      <c r="D39" s="40"/>
      <c r="E39" s="33">
        <f>E38+$H$14</f>
        <v>320</v>
      </c>
      <c r="F39" s="40">
        <f>F38</f>
        <v>18.704444718785176</v>
      </c>
      <c r="H39" s="46">
        <v>1</v>
      </c>
      <c r="I39" s="47">
        <f t="shared" si="1"/>
        <v>0.0014532871972318085</v>
      </c>
      <c r="K39" s="42">
        <f t="shared" si="2"/>
        <v>433.5</v>
      </c>
      <c r="L39" s="42">
        <f t="shared" si="3"/>
        <v>0.629999999999989</v>
      </c>
    </row>
    <row r="40" spans="1:6" ht="12.75">
      <c r="A40" s="39">
        <f>A38+1</f>
        <v>17</v>
      </c>
      <c r="B40" s="40">
        <f>F40*2</f>
        <v>32.82446010654391</v>
      </c>
      <c r="C40" s="33">
        <f>+C38+$H$14</f>
        <v>320</v>
      </c>
      <c r="D40" s="40">
        <f t="shared" si="0"/>
        <v>16.412230053271955</v>
      </c>
      <c r="E40" s="33">
        <f>C40</f>
        <v>320</v>
      </c>
      <c r="F40" s="40">
        <f>IF(D40&lt;D42,D42,D40)</f>
        <v>16.412230053271955</v>
      </c>
    </row>
    <row r="41" spans="1:6" ht="12.75">
      <c r="A41" s="39"/>
      <c r="B41" s="40"/>
      <c r="D41" s="40"/>
      <c r="E41" s="33">
        <f>E40+$H$14</f>
        <v>340</v>
      </c>
      <c r="F41" s="40">
        <f>F40</f>
        <v>16.412230053271955</v>
      </c>
    </row>
    <row r="42" spans="1:6" ht="12.75">
      <c r="A42" s="39">
        <f>A40+1</f>
        <v>18</v>
      </c>
      <c r="B42" s="40">
        <f>F42*2</f>
        <v>27.952268237039696</v>
      </c>
      <c r="C42" s="33">
        <f>+C40+$H$14</f>
        <v>340</v>
      </c>
      <c r="D42" s="40">
        <f t="shared" si="0"/>
        <v>13.976134118519848</v>
      </c>
      <c r="E42" s="33">
        <f>C42</f>
        <v>340</v>
      </c>
      <c r="F42" s="40">
        <f>IF(D42&lt;D44,D44,D42)</f>
        <v>13.976134118519848</v>
      </c>
    </row>
    <row r="43" spans="1:6" ht="12.75">
      <c r="A43" s="39"/>
      <c r="B43" s="40"/>
      <c r="D43" s="40"/>
      <c r="E43" s="33">
        <f>E42+$H$14</f>
        <v>360</v>
      </c>
      <c r="F43" s="40">
        <f>F42</f>
        <v>13.976134118519848</v>
      </c>
    </row>
    <row r="44" spans="1:6" ht="12.75">
      <c r="A44" s="39">
        <f>A42+1</f>
        <v>19</v>
      </c>
      <c r="B44" s="40">
        <f>F44*2</f>
        <v>22.796585680182712</v>
      </c>
      <c r="C44" s="33">
        <f>+C42+$H$14</f>
        <v>360</v>
      </c>
      <c r="D44" s="40">
        <f t="shared" si="0"/>
        <v>11.398292840091356</v>
      </c>
      <c r="E44" s="33">
        <f>C44</f>
        <v>360</v>
      </c>
      <c r="F44" s="40">
        <f>IF(D44&lt;D46,D46,D44)</f>
        <v>11.398292840091356</v>
      </c>
    </row>
    <row r="45" spans="1:6" ht="12.75">
      <c r="A45" s="39"/>
      <c r="B45" s="40"/>
      <c r="D45" s="40"/>
      <c r="E45" s="33">
        <f>E44+$H$14</f>
        <v>380</v>
      </c>
      <c r="F45" s="40">
        <f>F44</f>
        <v>11.398292840091356</v>
      </c>
    </row>
    <row r="46" spans="1:6" ht="12.75">
      <c r="A46" s="39">
        <f>A44+1</f>
        <v>20</v>
      </c>
      <c r="B46" s="40">
        <f>F46*2</f>
        <v>17.353275156233686</v>
      </c>
      <c r="C46" s="33">
        <f>+C44+$H$14</f>
        <v>380</v>
      </c>
      <c r="D46" s="40">
        <f t="shared" si="0"/>
        <v>8.676637578116843</v>
      </c>
      <c r="E46" s="33">
        <f>C46</f>
        <v>380</v>
      </c>
      <c r="F46" s="40">
        <f>IF(D46&lt;D48,D48,D46)</f>
        <v>8.676637578116843</v>
      </c>
    </row>
    <row r="47" spans="1:6" ht="12.75">
      <c r="A47" s="39"/>
      <c r="B47" s="40"/>
      <c r="D47" s="40"/>
      <c r="E47" s="33">
        <f>E46+$H$14</f>
        <v>400</v>
      </c>
      <c r="F47" s="40">
        <f>F46</f>
        <v>8.676637578116843</v>
      </c>
    </row>
    <row r="48" spans="1:6" ht="12.75">
      <c r="A48" s="39">
        <f>A46+1</f>
        <v>21</v>
      </c>
      <c r="B48" s="40">
        <f>F48*2</f>
        <v>11.610115725842205</v>
      </c>
      <c r="C48" s="33">
        <f>+C46+$H$14</f>
        <v>400</v>
      </c>
      <c r="D48" s="40">
        <f t="shared" si="0"/>
        <v>5.805057862921102</v>
      </c>
      <c r="E48" s="33">
        <f>C48</f>
        <v>400</v>
      </c>
      <c r="F48" s="40">
        <f>IF(D48&lt;D50,D50,D48)</f>
        <v>5.805057862921102</v>
      </c>
    </row>
    <row r="49" spans="1:6" ht="12.75">
      <c r="A49" s="39"/>
      <c r="B49" s="40"/>
      <c r="D49" s="40"/>
      <c r="E49" s="33">
        <f>E48+$H$14</f>
        <v>420</v>
      </c>
      <c r="F49" s="40">
        <f>F48</f>
        <v>5.805057862921102</v>
      </c>
    </row>
    <row r="50" spans="1:6" ht="12.75">
      <c r="A50" s="39">
        <f>A48+1</f>
        <v>22</v>
      </c>
      <c r="B50" s="40">
        <f>F50*2</f>
        <v>5.547055796632491</v>
      </c>
      <c r="C50" s="33">
        <f>+C48+$H$14</f>
        <v>420</v>
      </c>
      <c r="D50" s="40">
        <f t="shared" si="0"/>
        <v>2.7735278983162455</v>
      </c>
      <c r="E50" s="33">
        <f>C50</f>
        <v>420</v>
      </c>
      <c r="F50" s="40">
        <f>IF(D50&lt;D52,D52,D50)</f>
        <v>2.7735278983162455</v>
      </c>
    </row>
    <row r="51" spans="1:6" ht="12.75">
      <c r="A51" s="39"/>
      <c r="B51" s="40"/>
      <c r="D51" s="40"/>
      <c r="E51" s="33">
        <f>E50+$H$14</f>
        <v>440</v>
      </c>
      <c r="F51" s="40">
        <f>F50</f>
        <v>2.7735278983162455</v>
      </c>
    </row>
    <row r="52" spans="1:6" ht="12.75">
      <c r="A52" s="39">
        <f>A50+1</f>
        <v>23</v>
      </c>
      <c r="B52" s="40">
        <f>F52*2</f>
        <v>-0.8635875400902548</v>
      </c>
      <c r="C52" s="33">
        <f>+C50+$H$14</f>
        <v>440</v>
      </c>
      <c r="D52" s="40">
        <f t="shared" si="0"/>
        <v>-0.4317937700451274</v>
      </c>
      <c r="E52" s="33">
        <f>C52</f>
        <v>440</v>
      </c>
      <c r="F52" s="40">
        <f>IF(D52&lt;D54,D54,D52)</f>
        <v>-0.4317937700451274</v>
      </c>
    </row>
    <row r="53" spans="1:6" ht="12.75">
      <c r="A53" s="39"/>
      <c r="B53" s="40"/>
      <c r="D53" s="40"/>
      <c r="E53" s="33">
        <f>E52+$H$14</f>
        <v>460</v>
      </c>
      <c r="F53" s="40">
        <f>F52</f>
        <v>-0.4317937700451274</v>
      </c>
    </row>
    <row r="54" spans="1:6" ht="12.75">
      <c r="A54" s="39">
        <f>A52+1</f>
        <v>24</v>
      </c>
      <c r="B54" s="40">
        <f>F54*2</f>
        <v>-7.65696955068878</v>
      </c>
      <c r="C54" s="33">
        <f>+C52+$H$14</f>
        <v>460</v>
      </c>
      <c r="D54" s="40">
        <f t="shared" si="0"/>
        <v>-3.82848477534439</v>
      </c>
      <c r="E54" s="33">
        <f>C54</f>
        <v>460</v>
      </c>
      <c r="F54" s="40">
        <f>IF(D54&lt;D56,D56,D54)</f>
        <v>-3.82848477534439</v>
      </c>
    </row>
    <row r="55" spans="1:6" ht="12.75">
      <c r="A55" s="39"/>
      <c r="B55" s="40"/>
      <c r="D55" s="40"/>
      <c r="E55" s="33">
        <f>E54+$H$14</f>
        <v>480</v>
      </c>
      <c r="F55" s="40">
        <f>F54</f>
        <v>-3.82848477534439</v>
      </c>
    </row>
    <row r="56" spans="1:6" ht="12.75">
      <c r="A56" s="39">
        <f>A54+1</f>
        <v>25</v>
      </c>
      <c r="B56" s="40">
        <f>F56*2</f>
        <v>-14.875589710358822</v>
      </c>
      <c r="C56" s="33">
        <f>+C54+$H$14</f>
        <v>480</v>
      </c>
      <c r="D56" s="40">
        <f t="shared" si="0"/>
        <v>-7.437794855179411</v>
      </c>
      <c r="E56" s="33">
        <f>C56</f>
        <v>480</v>
      </c>
      <c r="F56" s="40">
        <f>IF(D56&lt;D58,D58,D56)</f>
        <v>-7.437794855179411</v>
      </c>
    </row>
    <row r="57" spans="1:6" ht="12.75">
      <c r="A57" s="39"/>
      <c r="B57" s="40"/>
      <c r="D57" s="40"/>
      <c r="E57" s="33">
        <f>E56+$H$14</f>
        <v>500</v>
      </c>
      <c r="F57" s="40">
        <f>F56</f>
        <v>-7.437794855179411</v>
      </c>
    </row>
    <row r="58" spans="1:6" ht="12.75">
      <c r="A58" s="39">
        <f>A56+1</f>
        <v>26</v>
      </c>
      <c r="B58" s="40">
        <f>F58*2</f>
        <v>-22.56918736533024</v>
      </c>
      <c r="C58" s="33">
        <f>+C56+$H$14</f>
        <v>500</v>
      </c>
      <c r="D58" s="40">
        <f t="shared" si="0"/>
        <v>-11.28459368266512</v>
      </c>
      <c r="E58" s="33">
        <f>C58</f>
        <v>500</v>
      </c>
      <c r="F58" s="40">
        <f>IF(D58&lt;D60,D60,D58)</f>
        <v>-11.28459368266512</v>
      </c>
    </row>
    <row r="59" spans="1:6" ht="12.75">
      <c r="A59" s="39"/>
      <c r="B59" s="40"/>
      <c r="D59" s="40"/>
      <c r="E59" s="33">
        <f>E58+$H$14</f>
        <v>520</v>
      </c>
      <c r="F59" s="40">
        <f>F58</f>
        <v>-11.28459368266512</v>
      </c>
    </row>
    <row r="60" spans="1:6" ht="12.75">
      <c r="A60" s="39">
        <f>A58+1</f>
        <v>27</v>
      </c>
      <c r="B60" s="40">
        <f>F60*2</f>
        <v>0</v>
      </c>
      <c r="C60" s="33">
        <f>+C58+$H$14</f>
        <v>520</v>
      </c>
      <c r="D60" s="40">
        <f t="shared" si="0"/>
        <v>-15.39732800603311</v>
      </c>
      <c r="E60" s="33">
        <f>C60</f>
        <v>520</v>
      </c>
      <c r="F60" s="40">
        <f>IF(D60&lt;D61,D61,D60)</f>
        <v>0</v>
      </c>
    </row>
    <row r="61" spans="1:6" ht="12.75">
      <c r="A61" s="39"/>
      <c r="B61" s="40"/>
      <c r="E61" s="33">
        <f>E60+$H$14</f>
        <v>540</v>
      </c>
      <c r="F61" s="40">
        <f>F60</f>
        <v>0</v>
      </c>
    </row>
    <row r="62" spans="1:6" ht="12.75">
      <c r="A62" s="39">
        <f>A60+1</f>
        <v>28</v>
      </c>
      <c r="B62" s="40">
        <f>F62*2</f>
        <v>0</v>
      </c>
      <c r="C62" s="33">
        <f>+C60+$H$14</f>
        <v>540</v>
      </c>
      <c r="D62" s="40">
        <f t="shared" si="0"/>
        <v>-19.8079861437887</v>
      </c>
      <c r="E62" s="33">
        <f>C62</f>
        <v>540</v>
      </c>
      <c r="F62" s="40">
        <f>IF(D62&lt;D63,D63,D62)</f>
        <v>0</v>
      </c>
    </row>
    <row r="63" spans="1:6" ht="12.75">
      <c r="A63" s="39"/>
      <c r="B63" s="40"/>
      <c r="E63" s="33">
        <f>E62+$H$14</f>
        <v>560</v>
      </c>
      <c r="F63" s="40">
        <f>F62</f>
        <v>0</v>
      </c>
    </row>
    <row r="64" spans="1:6" ht="12.75">
      <c r="A64" s="39">
        <f>A62+1</f>
        <v>29</v>
      </c>
      <c r="B64" s="40">
        <f>F64*2</f>
        <v>0</v>
      </c>
      <c r="C64" s="33">
        <f>+C62+$H$14</f>
        <v>560</v>
      </c>
      <c r="D64" s="40">
        <f t="shared" si="0"/>
        <v>-24.552068349000116</v>
      </c>
      <c r="E64" s="33">
        <f>C64</f>
        <v>560</v>
      </c>
      <c r="F64" s="40">
        <f>IF(D64&lt;D65,D65,D64)</f>
        <v>0</v>
      </c>
    </row>
    <row r="65" spans="1:6" ht="12.75">
      <c r="A65" s="39"/>
      <c r="B65" s="40"/>
      <c r="E65" s="33">
        <f>E64+$H$14</f>
        <v>580</v>
      </c>
      <c r="F65" s="40">
        <f>F64</f>
        <v>0</v>
      </c>
    </row>
    <row r="66" spans="1:6" ht="12.75">
      <c r="A66" s="39">
        <f>A64+1</f>
        <v>30</v>
      </c>
      <c r="B66" s="40">
        <f>F66*2</f>
        <v>0</v>
      </c>
      <c r="C66" s="33">
        <f>+C64+$H$14</f>
        <v>580</v>
      </c>
      <c r="D66" s="40">
        <f t="shared" si="0"/>
        <v>-29.66856189875872</v>
      </c>
      <c r="E66" s="33">
        <f>C66</f>
        <v>580</v>
      </c>
      <c r="F66" s="40">
        <f>IF(D66&lt;D67,D67,D66)</f>
        <v>0</v>
      </c>
    </row>
    <row r="67" spans="1:6" ht="12.75">
      <c r="A67" s="39"/>
      <c r="B67" s="40"/>
      <c r="E67" s="33">
        <f>E66+$H$14</f>
        <v>600</v>
      </c>
      <c r="F67" s="40">
        <f>F66</f>
        <v>0</v>
      </c>
    </row>
    <row r="68" spans="1:6" ht="12.75">
      <c r="A68" s="39">
        <f>A66+1</f>
        <v>31</v>
      </c>
      <c r="B68" s="40">
        <f>F68*2</f>
        <v>0</v>
      </c>
      <c r="C68" s="33">
        <f>+C66+$H$14</f>
        <v>600</v>
      </c>
      <c r="D68" s="40">
        <f t="shared" si="0"/>
        <v>-35.19992001938074</v>
      </c>
      <c r="E68" s="33">
        <f>C68</f>
        <v>600</v>
      </c>
      <c r="F68" s="40">
        <f>IF(D68&lt;D69,D69,D68)</f>
        <v>0</v>
      </c>
    </row>
    <row r="69" spans="1:6" ht="12.75">
      <c r="A69" s="39"/>
      <c r="B69" s="40"/>
      <c r="E69" s="33">
        <f>E68+$H$14</f>
        <v>620</v>
      </c>
      <c r="F69" s="40">
        <f>F68</f>
        <v>0</v>
      </c>
    </row>
    <row r="70" spans="1:6" ht="12.75">
      <c r="A70" s="39">
        <f>A68+1</f>
        <v>32</v>
      </c>
      <c r="B70" s="40">
        <f>F70*2</f>
        <v>0</v>
      </c>
      <c r="C70" s="33">
        <f>+C68+$H$14</f>
        <v>620</v>
      </c>
      <c r="D70" s="40">
        <f t="shared" si="0"/>
        <v>-41.192043949257304</v>
      </c>
      <c r="E70" s="33">
        <f>C70</f>
        <v>620</v>
      </c>
      <c r="F70" s="40">
        <f>IF(D70&lt;D71,D71,D70)</f>
        <v>0</v>
      </c>
    </row>
    <row r="71" spans="1:6" ht="12.75">
      <c r="A71" s="39"/>
      <c r="B71" s="40"/>
      <c r="E71" s="33">
        <f>E70+$H$14</f>
        <v>640</v>
      </c>
      <c r="F71" s="40">
        <f>F70</f>
        <v>0</v>
      </c>
    </row>
    <row r="72" spans="1:6" ht="12.75">
      <c r="A72" s="39">
        <f>A70+1</f>
        <v>33</v>
      </c>
      <c r="B72" s="40">
        <f>F72*2</f>
        <v>0</v>
      </c>
      <c r="C72" s="33">
        <f>+C70+$H$14</f>
        <v>640</v>
      </c>
      <c r="D72" s="40">
        <f t="shared" si="0"/>
        <v>-47.694267586621216</v>
      </c>
      <c r="E72" s="33">
        <f>C72</f>
        <v>640</v>
      </c>
      <c r="F72" s="40">
        <f>IF(D72&lt;D73,D73,D72)</f>
        <v>0</v>
      </c>
    </row>
    <row r="73" spans="1:6" ht="12.75">
      <c r="A73" s="39"/>
      <c r="B73" s="40"/>
      <c r="E73" s="33">
        <f>E72+$H$14</f>
        <v>660</v>
      </c>
      <c r="F73" s="40">
        <f>F72</f>
        <v>0</v>
      </c>
    </row>
    <row r="74" spans="1:6" ht="12.75">
      <c r="A74" s="39">
        <f>A72+1</f>
        <v>34</v>
      </c>
      <c r="B74" s="40">
        <f>F74*2</f>
        <v>0</v>
      </c>
      <c r="C74" s="33">
        <f>+C72+$H$14</f>
        <v>660</v>
      </c>
      <c r="D74" s="40">
        <f t="shared" si="0"/>
        <v>-54.75934428101266</v>
      </c>
      <c r="E74" s="33">
        <f>C74</f>
        <v>660</v>
      </c>
      <c r="F74" s="40">
        <f>IF(D74&lt;D75,D75,D74)</f>
        <v>0</v>
      </c>
    </row>
    <row r="75" spans="1:6" ht="12.75">
      <c r="A75" s="39"/>
      <c r="B75" s="40"/>
      <c r="E75" s="33">
        <f>E74+$H$14</f>
        <v>680</v>
      </c>
      <c r="F75" s="40">
        <f>F74</f>
        <v>0</v>
      </c>
    </row>
    <row r="76" spans="1:6" ht="12.75">
      <c r="A76" s="39">
        <f>A74+1</f>
        <v>35</v>
      </c>
      <c r="B76" s="40">
        <f>F76*2</f>
        <v>0</v>
      </c>
      <c r="C76" s="33">
        <f>+C74+$H$14</f>
        <v>680</v>
      </c>
      <c r="D76" s="40">
        <f t="shared" si="0"/>
        <v>-62.443435413562874</v>
      </c>
      <c r="E76" s="33">
        <f>C76</f>
        <v>680</v>
      </c>
      <c r="F76" s="40">
        <f>IF(D76&lt;D77,D77,D76)</f>
        <v>0</v>
      </c>
    </row>
    <row r="77" spans="1:6" ht="12.75">
      <c r="A77" s="39"/>
      <c r="B77" s="40"/>
      <c r="E77" s="33">
        <f>E76+$H$14</f>
        <v>700</v>
      </c>
      <c r="F77" s="40">
        <f>F76</f>
        <v>0</v>
      </c>
    </row>
    <row r="78" spans="1:6" ht="12.75">
      <c r="A78" s="39">
        <f>A76+1</f>
        <v>36</v>
      </c>
      <c r="B78" s="40">
        <f>F78*2</f>
        <v>0</v>
      </c>
      <c r="C78" s="33">
        <f>+C76+$H$14</f>
        <v>700</v>
      </c>
      <c r="D78" s="40">
        <f t="shared" si="0"/>
        <v>-70.80610047862233</v>
      </c>
      <c r="E78" s="33">
        <f>C78</f>
        <v>700</v>
      </c>
      <c r="F78" s="40">
        <f>IF(D78&lt;D79,D79,D78)</f>
        <v>0</v>
      </c>
    </row>
    <row r="79" spans="1:6" ht="12.75">
      <c r="A79" s="39"/>
      <c r="B79" s="40"/>
      <c r="E79" s="33">
        <f>E78+$H$14</f>
        <v>720</v>
      </c>
      <c r="F79" s="40">
        <f>F78</f>
        <v>0</v>
      </c>
    </row>
    <row r="80" spans="1:6" ht="12.75">
      <c r="A80" s="39">
        <f>A78+1</f>
        <v>37</v>
      </c>
      <c r="B80" s="40">
        <f>F80*2</f>
        <v>0</v>
      </c>
      <c r="C80" s="33">
        <f>+C78+$H$14</f>
        <v>720</v>
      </c>
      <c r="D80" s="40">
        <f t="shared" si="0"/>
        <v>-79.91028843231409</v>
      </c>
      <c r="E80" s="33">
        <f>C80</f>
        <v>720</v>
      </c>
      <c r="F80" s="40">
        <f>IF(D80&lt;D81,D81,D80)</f>
        <v>0</v>
      </c>
    </row>
    <row r="81" spans="1:6" ht="12.75">
      <c r="A81" s="39"/>
      <c r="B81" s="40"/>
      <c r="E81" s="33">
        <f>E80+$H$14</f>
        <v>740</v>
      </c>
      <c r="F81" s="40">
        <f>F80</f>
        <v>0</v>
      </c>
    </row>
    <row r="82" spans="1:6" ht="12.75">
      <c r="A82" s="39">
        <f>A80+1</f>
        <v>38</v>
      </c>
      <c r="B82" s="40">
        <f>F82*2</f>
        <v>0</v>
      </c>
      <c r="C82" s="33">
        <f>+C80+$H$14</f>
        <v>740</v>
      </c>
      <c r="D82" s="40">
        <f t="shared" si="0"/>
        <v>-89.82233011566116</v>
      </c>
      <c r="E82" s="33">
        <f>C82</f>
        <v>740</v>
      </c>
      <c r="F82" s="40">
        <f>IF(D82&lt;D83,D83,D82)</f>
        <v>0</v>
      </c>
    </row>
    <row r="83" spans="1:6" ht="12.75">
      <c r="A83" s="39"/>
      <c r="B83" s="40"/>
      <c r="E83" s="33">
        <f>E82+$H$14</f>
        <v>760</v>
      </c>
      <c r="F83" s="40">
        <f>F82</f>
        <v>0</v>
      </c>
    </row>
    <row r="84" spans="1:6" ht="12.75">
      <c r="A84" s="39">
        <f>A82+1</f>
        <v>39</v>
      </c>
      <c r="B84" s="40">
        <f>F84*2</f>
        <v>0</v>
      </c>
      <c r="C84" s="33">
        <f>+C82+$H$14</f>
        <v>760</v>
      </c>
      <c r="D84" s="40">
        <f t="shared" si="0"/>
        <v>-100.6119315935241</v>
      </c>
      <c r="E84" s="33">
        <f>C84</f>
        <v>760</v>
      </c>
      <c r="F84" s="40">
        <f>IF(D84&lt;D85,D85,D84)</f>
        <v>0</v>
      </c>
    </row>
    <row r="85" spans="1:6" ht="12.75">
      <c r="A85" s="39"/>
      <c r="B85" s="40"/>
      <c r="E85" s="33">
        <f>E84+$H$14</f>
        <v>780</v>
      </c>
      <c r="F85" s="40">
        <f>F84</f>
        <v>0</v>
      </c>
    </row>
    <row r="86" spans="1:6" ht="12.75">
      <c r="A86" s="39">
        <f>A84+1</f>
        <v>40</v>
      </c>
      <c r="B86" s="40">
        <f>F86*2</f>
        <v>0</v>
      </c>
      <c r="C86" s="33">
        <f>+C84+$H$14</f>
        <v>780</v>
      </c>
      <c r="D86" s="40">
        <f t="shared" si="0"/>
        <v>-112.35216827758576</v>
      </c>
      <c r="E86" s="33">
        <f>C86</f>
        <v>780</v>
      </c>
      <c r="F86" s="40">
        <f>IF(D86&lt;D87,D87,D86)</f>
        <v>0</v>
      </c>
    </row>
    <row r="87" spans="1:6" ht="12.75">
      <c r="A87" s="39"/>
      <c r="B87" s="40"/>
      <c r="E87" s="33">
        <f>E86+$H$14</f>
        <v>800</v>
      </c>
      <c r="F87" s="40">
        <f>F86</f>
        <v>0</v>
      </c>
    </row>
    <row r="88" spans="1:6" ht="12.75">
      <c r="A88" s="39">
        <f>A86+1</f>
        <v>41</v>
      </c>
      <c r="B88" s="40">
        <f>F88*2</f>
        <v>0</v>
      </c>
      <c r="C88" s="33">
        <f>+C86+$H$14</f>
        <v>800</v>
      </c>
      <c r="D88" s="40">
        <f t="shared" si="0"/>
        <v>-125.1194797234529</v>
      </c>
      <c r="E88" s="33">
        <f>C88</f>
        <v>800</v>
      </c>
      <c r="F88" s="40">
        <f>IF(D88&lt;D89,D89,D88)</f>
        <v>0</v>
      </c>
    </row>
    <row r="89" spans="1:6" ht="12.75">
      <c r="A89" s="39"/>
      <c r="B89" s="40"/>
      <c r="E89" s="33">
        <f>E88+$H$14</f>
        <v>820</v>
      </c>
      <c r="F89" s="40">
        <f>F88</f>
        <v>0</v>
      </c>
    </row>
    <row r="90" spans="1:6" ht="12.75">
      <c r="A90" s="39">
        <f>A88+1</f>
        <v>42</v>
      </c>
      <c r="B90" s="40">
        <f>F90*2</f>
        <v>0</v>
      </c>
      <c r="C90" s="33">
        <f>+C88+$H$14</f>
        <v>820</v>
      </c>
      <c r="D90" s="40">
        <f t="shared" si="0"/>
        <v>-138.9936650097114</v>
      </c>
      <c r="E90" s="33">
        <f>C90</f>
        <v>820</v>
      </c>
      <c r="F90" s="40">
        <f>IF(D90&lt;D91,D91,D90)</f>
        <v>0</v>
      </c>
    </row>
    <row r="91" spans="1:6" ht="12.75">
      <c r="A91" s="39"/>
      <c r="B91" s="40"/>
      <c r="E91" s="33">
        <f>E90+$H$14</f>
        <v>840</v>
      </c>
      <c r="F91" s="40">
        <f>F90</f>
        <v>0</v>
      </c>
    </row>
    <row r="92" spans="1:6" ht="12.75">
      <c r="A92" s="39">
        <f>A90+1</f>
        <v>43</v>
      </c>
      <c r="B92" s="40">
        <f>F92*2</f>
        <v>0</v>
      </c>
      <c r="C92" s="33">
        <f>+C90+$H$14</f>
        <v>840</v>
      </c>
      <c r="D92" s="40">
        <f t="shared" si="0"/>
        <v>-154.05787862129873</v>
      </c>
      <c r="E92" s="33">
        <f>C92</f>
        <v>840</v>
      </c>
      <c r="F92" s="40">
        <f>IF(D92&lt;D93,D93,D92)</f>
        <v>0</v>
      </c>
    </row>
    <row r="93" spans="1:6" ht="12.75">
      <c r="A93" s="39"/>
      <c r="B93" s="40"/>
      <c r="E93" s="33">
        <f>E92+$H$14</f>
        <v>860</v>
      </c>
      <c r="F93" s="40">
        <f>F92</f>
        <v>0</v>
      </c>
    </row>
    <row r="94" spans="1:6" ht="12.75">
      <c r="A94" s="39">
        <f>A92+1</f>
        <v>44</v>
      </c>
      <c r="B94" s="40">
        <f>F94*2</f>
        <v>0</v>
      </c>
      <c r="C94" s="33">
        <f>+C92+$H$14</f>
        <v>860</v>
      </c>
      <c r="D94" s="40">
        <f t="shared" si="0"/>
        <v>-170.39862677151535</v>
      </c>
      <c r="E94" s="33">
        <f>C94</f>
        <v>860</v>
      </c>
      <c r="F94" s="40">
        <f>IF(D94&lt;D95,D95,D94)</f>
        <v>0</v>
      </c>
    </row>
    <row r="95" spans="1:6" ht="12.75">
      <c r="A95" s="39"/>
      <c r="B95" s="40"/>
      <c r="E95" s="33">
        <f>E94+$H$14</f>
        <v>880</v>
      </c>
      <c r="F95" s="40">
        <f>F94</f>
        <v>0</v>
      </c>
    </row>
    <row r="96" spans="1:6" ht="12.75">
      <c r="A96" s="39">
        <f>A94+1</f>
        <v>45</v>
      </c>
      <c r="B96" s="40">
        <f>F96*2</f>
        <v>0</v>
      </c>
      <c r="C96" s="33">
        <f>+C94+$H$14</f>
        <v>880</v>
      </c>
      <c r="D96" s="40">
        <f t="shared" si="0"/>
        <v>-188.1057641068616</v>
      </c>
      <c r="E96" s="33">
        <f>C96</f>
        <v>880</v>
      </c>
      <c r="F96" s="40">
        <f>IF(D96&lt;D97,D97,D96)</f>
        <v>0</v>
      </c>
    </row>
    <row r="97" spans="1:6" ht="12.75">
      <c r="A97" s="39"/>
      <c r="B97" s="40"/>
      <c r="E97" s="33">
        <f>E96+$H$14</f>
        <v>900</v>
      </c>
      <c r="F97" s="40">
        <f>F96</f>
        <v>0</v>
      </c>
    </row>
    <row r="98" spans="1:6" ht="12.75">
      <c r="A98" s="39">
        <f>A96+1</f>
        <v>46</v>
      </c>
      <c r="B98" s="40">
        <f>F98*2</f>
        <v>0</v>
      </c>
      <c r="C98" s="33">
        <f>+C96+$H$14</f>
        <v>900</v>
      </c>
      <c r="D98" s="40">
        <f t="shared" si="0"/>
        <v>-207.2724907471044</v>
      </c>
      <c r="E98" s="33">
        <f>C98</f>
        <v>900</v>
      </c>
      <c r="F98" s="40">
        <f>IF(D98&lt;D99,D99,D98)</f>
        <v>0</v>
      </c>
    </row>
    <row r="99" spans="1:6" ht="12.75">
      <c r="A99" s="39"/>
      <c r="B99" s="40"/>
      <c r="E99" s="33">
        <f>E98+$H$14</f>
        <v>920</v>
      </c>
      <c r="F99" s="40">
        <f>F98</f>
        <v>0</v>
      </c>
    </row>
    <row r="100" spans="1:6" ht="12.75">
      <c r="A100" s="39">
        <f>A98+1</f>
        <v>47</v>
      </c>
      <c r="B100" s="40">
        <f>F100*2</f>
        <v>0</v>
      </c>
      <c r="C100" s="33">
        <f>+C98+$H$14</f>
        <v>920</v>
      </c>
      <c r="D100" s="40">
        <f t="shared" si="0"/>
        <v>-227.99534961980254</v>
      </c>
      <c r="E100" s="33">
        <f>C100</f>
        <v>920</v>
      </c>
      <c r="F100" s="40">
        <f>IF(D100&lt;D101,D101,D100)</f>
        <v>0</v>
      </c>
    </row>
    <row r="101" spans="1:6" ht="12.75">
      <c r="A101" s="39"/>
      <c r="B101" s="40"/>
      <c r="E101" s="33">
        <f>E100+$H$14</f>
        <v>940</v>
      </c>
      <c r="F101" s="40">
        <f>F100</f>
        <v>0</v>
      </c>
    </row>
    <row r="102" spans="1:6" ht="12.75">
      <c r="A102" s="39">
        <f>A100+1</f>
        <v>48</v>
      </c>
      <c r="B102" s="40">
        <f>F102*2</f>
        <v>0</v>
      </c>
      <c r="C102" s="33">
        <f>+C100+$H$14</f>
        <v>940</v>
      </c>
      <c r="D102" s="40">
        <f t="shared" si="0"/>
        <v>-250.37422405426625</v>
      </c>
      <c r="E102" s="33">
        <f>C102</f>
        <v>940</v>
      </c>
      <c r="F102" s="40">
        <f>IF(D102&lt;D103,D103,D102)</f>
        <v>0</v>
      </c>
    </row>
    <row r="103" spans="1:6" ht="12.75">
      <c r="A103" s="39"/>
      <c r="B103" s="40"/>
      <c r="E103" s="33">
        <f>E102+$H$14</f>
        <v>960</v>
      </c>
      <c r="F103" s="40">
        <f>F102</f>
        <v>0</v>
      </c>
    </row>
    <row r="104" spans="1:6" ht="12.75">
      <c r="A104" s="39">
        <f>A102+1</f>
        <v>49</v>
      </c>
      <c r="B104" s="40">
        <f>F104*2</f>
        <v>0</v>
      </c>
      <c r="C104" s="33">
        <f>+C102+$H$14</f>
        <v>960</v>
      </c>
      <c r="D104" s="40">
        <f t="shared" si="0"/>
        <v>-274.5123356047341</v>
      </c>
      <c r="E104" s="33">
        <f>C104</f>
        <v>960</v>
      </c>
      <c r="F104" s="40">
        <f>IF(D104&lt;D105,D105,D104)</f>
        <v>0</v>
      </c>
    </row>
    <row r="105" spans="1:6" ht="12.75">
      <c r="A105" s="39"/>
      <c r="B105" s="40"/>
      <c r="E105" s="33">
        <f>E104+$H$14</f>
        <v>980</v>
      </c>
      <c r="F105" s="40">
        <f>F104</f>
        <v>0</v>
      </c>
    </row>
    <row r="106" spans="1:6" ht="12.75">
      <c r="A106" s="39">
        <f>A104+1</f>
        <v>50</v>
      </c>
      <c r="B106" s="40">
        <f>F106*2</f>
        <v>0</v>
      </c>
      <c r="C106" s="33">
        <f>+C104+$H$14</f>
        <v>980</v>
      </c>
      <c r="D106" s="40">
        <f t="shared" si="0"/>
        <v>-300.5162420766374</v>
      </c>
      <c r="E106" s="33">
        <f>C106</f>
        <v>980</v>
      </c>
      <c r="F106" s="40">
        <f>IF(D106&lt;D107,D107,D106)</f>
        <v>0</v>
      </c>
    </row>
    <row r="107" spans="1:6" ht="12.75">
      <c r="A107" s="39"/>
      <c r="B107" s="40"/>
      <c r="E107" s="33">
        <f>E106+$H$14</f>
        <v>1000</v>
      </c>
      <c r="F107" s="40">
        <f>F106</f>
        <v>0</v>
      </c>
    </row>
    <row r="108" spans="1:6" ht="12.75">
      <c r="A108" s="39">
        <f>A106+1</f>
        <v>51</v>
      </c>
      <c r="B108" s="40">
        <f>F108*2</f>
        <v>0</v>
      </c>
      <c r="C108" s="33">
        <f>+C106+$H$14</f>
        <v>1000</v>
      </c>
      <c r="D108" s="40">
        <f t="shared" si="0"/>
        <v>-328.4958357332544</v>
      </c>
      <c r="E108" s="33">
        <f>C108</f>
        <v>1000</v>
      </c>
      <c r="F108" s="40">
        <f>IF(D108&lt;D109,D109,D108)</f>
        <v>0</v>
      </c>
    </row>
    <row r="109" spans="1:6" ht="12.75">
      <c r="A109" s="39"/>
      <c r="B109" s="40"/>
      <c r="E109" s="33">
        <f>E108+$H$14</f>
        <v>1020</v>
      </c>
      <c r="F109" s="40">
        <f>F108</f>
        <v>0</v>
      </c>
    </row>
    <row r="110" spans="1:2" ht="12.75">
      <c r="A110" s="39"/>
      <c r="B110" s="40"/>
    </row>
    <row r="111" spans="1:2" ht="12.75">
      <c r="A111" s="39"/>
      <c r="B111" s="40"/>
    </row>
    <row r="112" spans="1:2" ht="12.75">
      <c r="A112" s="39"/>
      <c r="B112" s="40"/>
    </row>
    <row r="113" spans="1:2" ht="12.75">
      <c r="A113" s="39"/>
      <c r="B113" s="40"/>
    </row>
    <row r="114" spans="1:2" ht="12.75">
      <c r="A114" s="39"/>
      <c r="B114" s="40"/>
    </row>
    <row r="115" spans="1:2" ht="12.75">
      <c r="A115" s="39"/>
      <c r="B115" s="40"/>
    </row>
    <row r="116" spans="1:2" ht="12.75">
      <c r="A116" s="39"/>
      <c r="B116" s="40"/>
    </row>
    <row r="117" spans="1:2" ht="12.75">
      <c r="A117" s="39"/>
      <c r="B117" s="40"/>
    </row>
    <row r="118" spans="1:2" ht="12.75">
      <c r="A118" s="39"/>
      <c r="B118" s="40"/>
    </row>
    <row r="119" spans="1:2" ht="12.75">
      <c r="A119" s="39"/>
      <c r="B119" s="40"/>
    </row>
    <row r="120" spans="1:2" ht="12.75">
      <c r="A120" s="39"/>
      <c r="B120" s="40"/>
    </row>
    <row r="121" spans="1:2" ht="12.75">
      <c r="A121" s="39"/>
      <c r="B121" s="40"/>
    </row>
    <row r="122" spans="1:2" ht="12.75">
      <c r="A122" s="39"/>
      <c r="B122" s="40"/>
    </row>
    <row r="123" spans="1:2" ht="12.75">
      <c r="A123" s="39"/>
      <c r="B123" s="40"/>
    </row>
    <row r="124" spans="1:2" ht="12.75">
      <c r="A124" s="39"/>
      <c r="B124" s="40"/>
    </row>
    <row r="125" spans="1:2" ht="12.75">
      <c r="A125" s="39"/>
      <c r="B125" s="40"/>
    </row>
    <row r="126" spans="1:2" ht="12.75">
      <c r="A126" s="39"/>
      <c r="B126" s="40"/>
    </row>
    <row r="127" spans="1:2" ht="12.75">
      <c r="A127" s="39"/>
      <c r="B127" s="40"/>
    </row>
    <row r="128" spans="1:2" ht="12.75">
      <c r="A128" s="39"/>
      <c r="B128" s="40"/>
    </row>
    <row r="129" spans="1:2" ht="12.75">
      <c r="A129" s="39"/>
      <c r="B129" s="40"/>
    </row>
    <row r="130" spans="1:2" ht="12.75">
      <c r="A130" s="39"/>
      <c r="B130" s="40"/>
    </row>
    <row r="131" spans="1:2" ht="12.75">
      <c r="A131" s="39"/>
      <c r="B131" s="40"/>
    </row>
    <row r="177" ht="12.75">
      <c r="H177" s="49"/>
    </row>
    <row r="178" ht="12.75">
      <c r="H178" s="49"/>
    </row>
    <row r="193" ht="12.75">
      <c r="I193" s="48"/>
    </row>
    <row r="194" ht="12.75">
      <c r="I194" s="48"/>
    </row>
    <row r="195" ht="12.75">
      <c r="I195" s="48"/>
    </row>
    <row r="196" ht="12.75">
      <c r="I196" s="48"/>
    </row>
    <row r="197" ht="12.75">
      <c r="I197" s="48"/>
    </row>
  </sheetData>
  <printOptions/>
  <pageMargins left="0.34" right="0.5" top="0.29" bottom="0.27" header="0.5" footer="0.5"/>
  <pageSetup fitToHeight="1" fitToWidth="1" orientation="landscape" scale="69" r:id="rId2"/>
  <ignoredErrors>
    <ignoredError sqref="E9:F61 E62:F109" formula="1"/>
  </ignoredErrors>
  <drawing r:id="rId1"/>
</worksheet>
</file>

<file path=xl/worksheets/sheet3.xml><?xml version="1.0" encoding="utf-8"?>
<worksheet xmlns="http://schemas.openxmlformats.org/spreadsheetml/2006/main" xmlns:r="http://schemas.openxmlformats.org/officeDocument/2006/relationships">
  <dimension ref="A1:E27"/>
  <sheetViews>
    <sheetView showGridLines="0" zoomScale="75" zoomScaleNormal="75" workbookViewId="0" topLeftCell="A1">
      <selection activeCell="A7" sqref="A7"/>
    </sheetView>
  </sheetViews>
  <sheetFormatPr defaultColWidth="9.140625" defaultRowHeight="12.75"/>
  <cols>
    <col min="1" max="1" width="4.57421875" style="0" customWidth="1"/>
    <col min="2" max="2" width="7.8515625" style="0" customWidth="1"/>
  </cols>
  <sheetData>
    <row r="1" ht="18">
      <c r="A1" s="8" t="str">
        <f>'Version History'!A1</f>
        <v>FoilStrip V0.00</v>
      </c>
    </row>
    <row r="2" ht="12.75">
      <c r="A2" s="10" t="str">
        <f>'Version History'!A2</f>
        <v>Copyright 2007 Thomas J. Hamernik</v>
      </c>
    </row>
    <row r="3" ht="12.75">
      <c r="A3" s="18" t="str">
        <f>'Version History'!A3</f>
        <v>thamernik@hotmail.com</v>
      </c>
    </row>
    <row r="4" ht="12.75">
      <c r="A4" s="24"/>
    </row>
    <row r="5" spans="1:5" ht="12.75">
      <c r="A5" s="26" t="s">
        <v>44</v>
      </c>
      <c r="B5" s="27"/>
      <c r="C5" s="27"/>
      <c r="D5" s="27"/>
      <c r="E5" s="27"/>
    </row>
    <row r="6" ht="12.75">
      <c r="A6" s="1" t="s">
        <v>4</v>
      </c>
    </row>
    <row r="7" ht="12.75">
      <c r="A7" s="1" t="s">
        <v>13</v>
      </c>
    </row>
    <row r="9" spans="1:5" ht="12.75">
      <c r="A9" s="27" t="s">
        <v>45</v>
      </c>
      <c r="B9" s="27"/>
      <c r="C9" s="27"/>
      <c r="D9" s="27"/>
      <c r="E9" s="27"/>
    </row>
    <row r="10" ht="12.75">
      <c r="A10" t="s">
        <v>5</v>
      </c>
    </row>
    <row r="11" ht="12.75">
      <c r="A11" s="28" t="s">
        <v>6</v>
      </c>
    </row>
    <row r="13" ht="12.75">
      <c r="A13" t="s">
        <v>7</v>
      </c>
    </row>
    <row r="14" ht="12.75">
      <c r="A14" s="28" t="s">
        <v>8</v>
      </c>
    </row>
    <row r="16" ht="12.75">
      <c r="A16" t="s">
        <v>9</v>
      </c>
    </row>
    <row r="17" ht="12.75">
      <c r="A17" s="28" t="s">
        <v>10</v>
      </c>
    </row>
    <row r="19" ht="12.75">
      <c r="A19" t="s">
        <v>11</v>
      </c>
    </row>
    <row r="20" ht="12.75">
      <c r="A20" s="28" t="s">
        <v>12</v>
      </c>
    </row>
    <row r="22" spans="1:5" ht="12.75">
      <c r="A22" s="27" t="s">
        <v>46</v>
      </c>
      <c r="B22" s="27"/>
      <c r="C22" s="27"/>
      <c r="D22" s="27"/>
      <c r="E22" s="27"/>
    </row>
    <row r="23" spans="1:2" ht="12.75">
      <c r="A23" t="s">
        <v>47</v>
      </c>
      <c r="B23" s="2">
        <v>0.2969</v>
      </c>
    </row>
    <row r="24" spans="1:2" ht="12.75">
      <c r="A24" t="s">
        <v>48</v>
      </c>
      <c r="B24" s="2">
        <v>-0.126</v>
      </c>
    </row>
    <row r="25" spans="1:2" ht="12.75">
      <c r="A25" t="s">
        <v>49</v>
      </c>
      <c r="B25" s="2">
        <v>-0.3516</v>
      </c>
    </row>
    <row r="26" spans="1:2" ht="12.75">
      <c r="A26" t="s">
        <v>50</v>
      </c>
      <c r="B26" s="2">
        <v>0.2843</v>
      </c>
    </row>
    <row r="27" spans="1:2" ht="12.75">
      <c r="A27" t="s">
        <v>51</v>
      </c>
      <c r="B27" s="2">
        <v>-0.1015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27"/>
  <sheetViews>
    <sheetView showGridLines="0" tabSelected="1" zoomScale="75" zoomScaleNormal="75" workbookViewId="0" topLeftCell="A1">
      <selection activeCell="C14" sqref="C14"/>
    </sheetView>
  </sheetViews>
  <sheetFormatPr defaultColWidth="9.140625" defaultRowHeight="12.75"/>
  <cols>
    <col min="1" max="1" width="9.140625" style="24" customWidth="1"/>
    <col min="2" max="2" width="9.140625" style="25" customWidth="1"/>
    <col min="3" max="3" width="53.7109375" style="13" customWidth="1"/>
    <col min="4" max="16384" width="9.140625" style="9" customWidth="1"/>
  </cols>
  <sheetData>
    <row r="1" spans="1:3" ht="18">
      <c r="A1" s="8" t="s">
        <v>43</v>
      </c>
      <c r="B1" s="9"/>
      <c r="C1" s="9"/>
    </row>
    <row r="2" spans="1:3" ht="12.75">
      <c r="A2" s="10" t="s">
        <v>42</v>
      </c>
      <c r="B2" s="9"/>
      <c r="C2" s="9"/>
    </row>
    <row r="3" s="12" customFormat="1" ht="11.25">
      <c r="A3" s="18" t="s">
        <v>30</v>
      </c>
    </row>
    <row r="5" spans="1:3" ht="12.75">
      <c r="A5" s="19" t="s">
        <v>38</v>
      </c>
      <c r="B5" s="20" t="s">
        <v>39</v>
      </c>
      <c r="C5" s="21" t="s">
        <v>40</v>
      </c>
    </row>
    <row r="6" spans="1:3" ht="12.75">
      <c r="A6" s="22" t="s">
        <v>41</v>
      </c>
      <c r="B6" s="23">
        <v>39116</v>
      </c>
      <c r="C6" s="13" t="s">
        <v>63</v>
      </c>
    </row>
    <row r="7" spans="1:2" ht="12.75">
      <c r="A7" s="22"/>
      <c r="B7" s="23"/>
    </row>
    <row r="8" spans="1:2" ht="12.75">
      <c r="A8" s="22"/>
      <c r="B8" s="23"/>
    </row>
    <row r="9" spans="1:2" ht="12.75">
      <c r="A9" s="22"/>
      <c r="B9" s="23"/>
    </row>
    <row r="10" spans="1:2" ht="12.75">
      <c r="A10" s="22"/>
      <c r="B10" s="23"/>
    </row>
    <row r="11" spans="1:2" ht="12.75">
      <c r="A11" s="22"/>
      <c r="B11" s="23"/>
    </row>
    <row r="12" spans="1:2" ht="12.75">
      <c r="A12" s="22"/>
      <c r="B12" s="23"/>
    </row>
    <row r="13" spans="1:2" ht="12.75">
      <c r="A13" s="22"/>
      <c r="B13" s="23"/>
    </row>
    <row r="14" spans="1:2" ht="12.75">
      <c r="A14" s="22"/>
      <c r="B14" s="23"/>
    </row>
    <row r="15" spans="1:2" ht="12.75">
      <c r="A15" s="22"/>
      <c r="B15" s="23"/>
    </row>
    <row r="16" spans="1:2" ht="12.75">
      <c r="A16" s="22"/>
      <c r="B16" s="23"/>
    </row>
    <row r="17" spans="1:2" ht="12.75">
      <c r="A17" s="22"/>
      <c r="B17" s="23"/>
    </row>
    <row r="18" spans="1:2" ht="12.75">
      <c r="A18" s="22"/>
      <c r="B18" s="23"/>
    </row>
    <row r="19" spans="1:2" ht="12.75">
      <c r="A19" s="22"/>
      <c r="B19" s="23"/>
    </row>
    <row r="20" spans="1:2" ht="12.75">
      <c r="A20" s="22"/>
      <c r="B20" s="23"/>
    </row>
    <row r="21" spans="1:2" ht="12.75">
      <c r="A21" s="22"/>
      <c r="B21" s="23"/>
    </row>
    <row r="22" spans="1:2" ht="12.75">
      <c r="A22" s="22"/>
      <c r="B22" s="23"/>
    </row>
    <row r="23" spans="1:2" ht="12.75">
      <c r="A23" s="22"/>
      <c r="B23" s="23"/>
    </row>
    <row r="24" spans="1:2" ht="12.75">
      <c r="A24" s="22"/>
      <c r="B24" s="23"/>
    </row>
    <row r="25" spans="1:2" ht="12.75">
      <c r="A25" s="22"/>
      <c r="B25" s="23"/>
    </row>
    <row r="26" ht="12.75">
      <c r="B26" s="23"/>
    </row>
    <row r="27" ht="12.75">
      <c r="B27" s="23"/>
    </row>
  </sheetData>
  <hyperlinks>
    <hyperlink ref="A3" r:id="rId1" display="thamernik@hotmail.com"/>
  </hyperlinks>
  <printOptions/>
  <pageMargins left="0.75" right="0.75" top="1" bottom="1" header="0.5" footer="0.5"/>
  <pageSetup horizontalDpi="300" verticalDpi="3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Hamernik &amp;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2007-02-03T16:56:59Z</cp:lastPrinted>
  <dcterms:created xsi:type="dcterms:W3CDTF">2007-01-28T22:14:21Z</dcterms:created>
  <dcterms:modified xsi:type="dcterms:W3CDTF">2007-02-03T17:09:19Z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